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FP za 2014,2015 I 2016. pož 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<sst xmlns="http://schemas.openxmlformats.org/spreadsheetml/2006/main" count="5101" uniqueCount="745">
  <si>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</si>
  <si>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</si>
  <si>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</si>
  <si>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</si>
  <si>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</si>
  <si>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</si>
  <si>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</si>
  <si>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</si>
  <si>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</si>
  <si>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</si>
  <si>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</si>
  <si>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</si>
  <si>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</si>
  <si>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</si>
  <si>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</si>
  <si>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</si>
  <si>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</si>
  <si>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</si>
  <si>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</si>
  <si>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</si>
  <si>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</si>
  <si>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</si>
  <si>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</si>
  <si>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</si>
  <si>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</si>
  <si>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</si>
  <si>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</si>
  <si>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</si>
  <si>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</si>
  <si>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</si>
  <si>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</si>
  <si>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</si>
  <si>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</si>
  <si>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</si>
  <si>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</si>
  <si>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</si>
  <si>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</si>
  <si>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</si>
  <si>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</si>
  <si>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</si>
  <si>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</si>
  <si>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</si>
  <si>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</si>
  <si>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</si>
  <si>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</si>
  <si>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</si>
  <si>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</si>
  <si>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</si>
  <si>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</si>
  <si>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</si>
  <si>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</si>
  <si>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</si>
  <si>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</si>
  <si>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</si>
  <si>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</si>
  <si>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</si>
  <si>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</si>
  <si>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</si>
  <si>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</si>
  <si>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</si>
  <si>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</si>
  <si>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</si>
  <si>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</si>
  <si>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</si>
  <si>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</si>
  <si>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</si>
  <si>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</si>
  <si>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</si>
  <si>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</si>
  <si>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</si>
  <si>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</si>
  <si>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</si>
  <si>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</si>
  <si>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</si>
  <si>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</si>
  <si>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</si>
  <si>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</si>
  <si>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</si>
  <si>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</si>
  <si>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</si>
  <si>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</si>
  <si>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</si>
  <si>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</si>
  <si>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</si>
  <si>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</si>
  <si>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</si>
  <si>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</si>
  <si>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</si>
  <si>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</si>
  <si>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</si>
  <si>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</si>
  <si>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</si>
  <si>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</si>
  <si>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</si>
  <si>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</si>
  <si>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</si>
  <si>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</si>
  <si>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</si>
  <si>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</si>
  <si>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</si>
  <si>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</si>
  <si>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</si>
  <si>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</si>
  <si>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</si>
  <si>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</si>
  <si>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</si>
  <si>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</si>
  <si>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</si>
  <si>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</si>
  <si>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</si>
  <si>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</si>
  <si>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</si>
  <si>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</si>
  <si>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</si>
  <si>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</si>
  <si>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</si>
  <si>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</si>
  <si>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</si>
  <si>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</si>
  <si>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</si>
  <si>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</si>
  <si>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</si>
  <si>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</si>
  <si>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</si>
  <si>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</si>
  <si>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</si>
  <si>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</si>
  <si>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</si>
  <si>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</si>
  <si>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</si>
  <si>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</si>
  <si>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</si>
  <si>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</si>
  <si>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</si>
  <si>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</si>
  <si>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</si>
  <si>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</si>
  <si>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</si>
  <si>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</si>
  <si>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</si>
  <si>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</si>
  <si>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</si>
  <si>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</si>
  <si>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</si>
  <si>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</si>
  <si>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</si>
  <si>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</si>
  <si>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</si>
  <si>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</si>
  <si>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</si>
  <si>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</si>
  <si>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</si>
  <si>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</si>
  <si>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</si>
  <si>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</si>
  <si>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</si>
  <si>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</si>
  <si>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</si>
  <si>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</si>
  <si>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</si>
  <si>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</si>
  <si>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</si>
  <si>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</si>
  <si>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</si>
  <si>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</si>
  <si>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</si>
  <si>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</si>
  <si>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</si>
  <si>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</si>
  <si>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</si>
  <si>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</si>
  <si>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</si>
  <si>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</si>
  <si>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</si>
  <si>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</si>
  <si>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</si>
  <si>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</si>
  <si>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</si>
  <si>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</si>
  <si>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</si>
  <si>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</si>
  <si>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</si>
  <si>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</si>
  <si>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</si>
  <si>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</si>
  <si>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</si>
  <si>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</si>
  <si>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</si>
  <si>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</si>
  <si>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</si>
  <si>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</si>
  <si>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</si>
  <si>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</si>
  <si>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</si>
  <si>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</si>
  <si>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</si>
  <si>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</si>
  <si>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</si>
  <si>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</si>
  <si>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</si>
  <si>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</si>
  <si>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</si>
  <si>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</si>
  <si>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</si>
  <si>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</si>
  <si>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</si>
  <si>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</si>
  <si>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</si>
  <si>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</si>
  <si>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</si>
  <si>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</si>
  <si>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</si>
  <si>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</si>
  <si>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</si>
  <si>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</si>
  <si>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</si>
  <si>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</si>
  <si>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</si>
  <si>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</si>
  <si>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</si>
  <si>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</si>
  <si>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</si>
  <si>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</si>
  <si>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</si>
  <si>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</si>
  <si>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</si>
  <si>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</si>
  <si>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</si>
  <si>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</si>
  <si>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</si>
  <si>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</si>
  <si>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</si>
  <si>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</si>
  <si>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</si>
  <si>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</si>
  <si>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</si>
  <si>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</si>
  <si>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</si>
  <si>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</si>
  <si>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</si>
  <si>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</si>
  <si>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</si>
  <si>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</si>
  <si>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</si>
  <si>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</si>
  <si>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</si>
  <si>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</si>
  <si>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</si>
  <si>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</si>
  <si>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</si>
  <si>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</si>
  <si>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</si>
  <si>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</si>
  <si>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</si>
  <si>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</si>
  <si>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</si>
  <si>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</si>
  <si>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</si>
  <si>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</si>
  <si>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</si>
  <si>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</si>
  <si>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</si>
  <si>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</si>
  <si>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</si>
  <si>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</si>
  <si>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</si>
  <si>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</si>
  <si>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</si>
  <si>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</si>
  <si>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</si>
  <si>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</si>
  <si>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</si>
  <si>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</si>
  <si>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</si>
  <si>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</si>
  <si>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</si>
  <si>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</si>
  <si>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</si>
  <si>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</si>
  <si>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</si>
  <si>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</si>
  <si>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</si>
  <si>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</si>
  <si>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</si>
  <si>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</si>
  <si>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</si>
  <si>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</si>
  <si>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</si>
  <si>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</si>
  <si>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</si>
  <si>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</si>
  <si>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</si>
  <si>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</si>
  <si>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</si>
  <si>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</si>
  <si>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</si>
  <si>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</si>
  <si>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</si>
  <si>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</si>
  <si>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</si>
  <si>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</si>
  <si>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</si>
  <si>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</si>
  <si>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</si>
  <si>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</si>
  <si>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</si>
  <si>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</si>
  <si>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</si>
  <si>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</si>
  <si>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</si>
  <si>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</si>
  <si>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</si>
  <si>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</si>
  <si>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</si>
  <si>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</si>
  <si>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</si>
  <si>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</si>
  <si>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</si>
  <si>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</si>
  <si>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</si>
  <si>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</si>
  <si>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</si>
  <si>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</si>
  <si>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</si>
  <si>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</si>
  <si>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</si>
  <si>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</si>
  <si>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</si>
  <si>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</si>
  <si>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</si>
  <si>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</si>
  <si>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</si>
  <si>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</si>
  <si>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</si>
  <si>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</si>
  <si>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</si>
  <si>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</si>
  <si>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</si>
  <si>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</si>
  <si>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</si>
  <si>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</si>
  <si>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</si>
  <si>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</si>
  <si>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</si>
  <si>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</si>
  <si>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</si>
  <si>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</si>
  <si>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</si>
  <si>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</si>
  <si>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</si>
  <si>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</si>
  <si>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</si>
  <si>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</si>
  <si>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</si>
  <si>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</si>
  <si>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</si>
  <si>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</si>
  <si>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</si>
  <si>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</si>
  <si>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</si>
  <si>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</si>
  <si>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</si>
  <si>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</si>
  <si>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</si>
  <si>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</si>
  <si>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</si>
  <si>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</si>
  <si>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</si>
  <si>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</si>
  <si>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</si>
  <si>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</si>
  <si>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</si>
  <si>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</si>
  <si>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</si>
  <si>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</si>
  <si>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</si>
  <si>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</si>
  <si>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</si>
  <si>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</si>
  <si>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</si>
  <si>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</si>
  <si>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</si>
  <si>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</si>
  <si>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</si>
  <si>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</si>
  <si>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</si>
  <si>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</si>
  <si>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</si>
  <si>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</si>
  <si>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</si>
  <si>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</si>
  <si>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</si>
  <si>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</si>
  <si>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</si>
  <si>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</si>
  <si>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</si>
  <si>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</si>
  <si>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</si>
  <si>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</si>
  <si>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</si>
  <si>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</si>
  <si>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</si>
  <si>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</si>
  <si>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</si>
  <si>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</si>
  <si>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</si>
  <si>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</si>
  <si>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</si>
  <si>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</si>
  <si>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</si>
  <si>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</si>
  <si>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</si>
  <si>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</si>
  <si>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</si>
  <si>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</si>
  <si>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</si>
  <si>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</si>
  <si>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</si>
  <si>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</si>
  <si>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</si>
  <si>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</si>
  <si>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</si>
  <si>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</si>
  <si>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</si>
  <si>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</si>
  <si>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</si>
  <si>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</si>
  <si>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</si>
  <si>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</si>
  <si>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</si>
  <si>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</si>
  <si>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</si>
  <si>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</si>
  <si>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</si>
  <si>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</si>
  <si>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</si>
  <si>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</si>
  <si>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</si>
  <si>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</si>
  <si>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</si>
  <si>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</si>
  <si>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</si>
  <si>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</si>
  <si>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</si>
  <si>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</si>
  <si>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</si>
  <si>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</si>
  <si>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</si>
  <si>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</si>
  <si>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</si>
  <si>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</si>
  <si>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</si>
  <si>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</si>
  <si>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</si>
  <si>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</si>
  <si>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</si>
  <si>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</si>
  <si>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</si>
  <si>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</si>
  <si>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</si>
  <si>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</si>
  <si>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</si>
  <si>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</si>
  <si>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</si>
  <si>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</si>
  <si>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</si>
  <si>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</si>
  <si>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</si>
  <si>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</si>
  <si>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</si>
  <si>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</si>
  <si>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</si>
  <si>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</si>
  <si>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</si>
  <si>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</si>
  <si>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</si>
  <si>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</si>
  <si>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</si>
  <si>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</si>
  <si>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</si>
  <si>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</si>
  <si>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</si>
  <si>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</si>
  <si>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</si>
  <si>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</si>
  <si>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</si>
  <si>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</si>
  <si>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</si>
  <si>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</si>
  <si>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</si>
  <si>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</si>
  <si>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</si>
  <si>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</si>
  <si>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</si>
  <si>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</si>
  <si>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</si>
  <si>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</si>
  <si>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</si>
  <si>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</si>
  <si>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</si>
  <si>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</si>
  <si>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</si>
  <si>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</si>
  <si>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</si>
  <si>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</si>
  <si>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</si>
  <si>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</si>
  <si>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</si>
  <si>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</si>
  <si>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</si>
  <si>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</si>
  <si>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</si>
  <si>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</si>
  <si>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</si>
  <si>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</si>
  <si>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</si>
  <si>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</si>
  <si>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</si>
  <si>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</si>
  <si>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</si>
  <si>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</si>
  <si>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</si>
  <si>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</si>
  <si>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</si>
  <si>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</si>
  <si>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</si>
  <si>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</si>
  <si>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</si>
  <si>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</si>
  <si>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</si>
  <si>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</si>
  <si>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</si>
  <si>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</si>
  <si>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</si>
  <si>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</si>
  <si>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</si>
  <si>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</si>
  <si>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</si>
  <si>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</si>
  <si>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</si>
  <si>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</si>
  <si>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</si>
  <si>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</si>
  <si>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</si>
  <si>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</si>
  <si>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</si>
  <si>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</si>
  <si>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</si>
  <si>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</si>
  <si>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</si>
  <si>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</si>
  <si>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</si>
  <si>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</si>
  <si>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</si>
  <si>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</si>
  <si>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</si>
  <si>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</si>
  <si>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</si>
  <si>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</si>
  <si>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</si>
  <si>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</si>
  <si>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</si>
  <si>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</si>
  <si>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</si>
  <si>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</si>
  <si>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</si>
  <si>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</si>
  <si>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</si>
  <si>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</si>
  <si>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</si>
  <si>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</si>
  <si>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</si>
  <si>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</si>
  <si>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</si>
  <si>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</si>
  <si>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</si>
  <si>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</si>
  <si>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</si>
  <si>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</si>
  <si>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</si>
  <si>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</si>
  <si>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</si>
  <si>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</si>
  <si>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</si>
  <si>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</si>
  <si>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</si>
  <si>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</si>
  <si>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</si>
  <si>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</si>
  <si>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</si>
  <si>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</si>
  <si>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</si>
  <si>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</si>
  <si>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</si>
  <si>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</si>
  <si>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</si>
  <si>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</si>
  <si>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</si>
  <si>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</si>
  <si>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</si>
  <si>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</si>
  <si>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</si>
  <si>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</si>
  <si>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</si>
  <si>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</si>
  <si>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</si>
  <si>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</si>
  <si>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</si>
  <si>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</si>
  <si>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</si>
  <si>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</si>
  <si>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</si>
  <si>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</si>
  <si>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</si>
  <si>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</si>
  <si>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</si>
  <si>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</si>
  <si>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</si>
  <si>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</si>
  <si>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</si>
  <si>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</si>
  <si>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</si>
  <si>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</si>
  <si>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</si>
  <si>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</si>
  <si>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</si>
  <si>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</si>
  <si>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</si>
  <si>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</si>
  <si>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</si>
  <si>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</si>
  <si>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</si>
  <si>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</si>
  <si>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</si>
  <si>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</si>
  <si>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</si>
  <si>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</si>
  <si>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</si>
  <si>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</si>
  <si>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</si>
  <si>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</si>
  <si>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</si>
  <si>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</si>
  <si>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</si>
  <si>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</si>
  <si>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</si>
  <si>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</si>
  <si>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</si>
  <si>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</si>
  <si>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</si>
  <si>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</si>
  <si>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</si>
  <si>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</si>
  <si>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</si>
  <si>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</si>
  <si>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</si>
  <si>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</si>
  <si>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</si>
  <si>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</si>
  <si>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</si>
  <si>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</si>
  <si>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</si>
  <si>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</si>
  <si>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</si>
  <si>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</si>
  <si>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</si>
  <si>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</si>
  <si>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</si>
  <si>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</si>
  <si>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</si>
  <si>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</si>
  <si>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</si>
  <si>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</si>
  <si>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</si>
  <si>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II REBALANS  FINANSIJSKOG PLANA RASHODA  I IZDATAKA ZA 2012. GODINU  - RASHODI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</si>
  <si>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</si>
  <si>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</si>
  <si>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</si>
  <si>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</si>
  <si>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</si>
  <si>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</si>
  <si>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</si>
  <si>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</si>
  <si>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</si>
  <si>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</si>
  <si>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</si>
  <si>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</si>
  <si>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</si>
  <si>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Strucne usluge- ugovri o delu</t>
  </si>
  <si>
    <t>materijalni i ostali troškovi umanjeni za participaciju</t>
  </si>
  <si>
    <t>ostali materijalni troškovi umanjeni za participaciju</t>
  </si>
  <si>
    <t>Materijal za posebne namene(alat i inventar)</t>
  </si>
  <si>
    <t>Sopstvena sredstva</t>
  </si>
  <si>
    <t>Zakup imovine i opreme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</si>
  <si>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</si>
  <si>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</si>
  <si>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</si>
  <si>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</si>
  <si>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</si>
  <si>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</si>
  <si>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</si>
  <si>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</si>
  <si>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</si>
  <si>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>Tekuce popravke I odrz.zgrada I objekata ( po planu)</t>
  </si>
  <si>
    <t>Socijalna davanja zaposlenima - ref.bolovanja,otpremnine i solidarne pomoći</t>
  </si>
  <si>
    <t xml:space="preserve"> OPREMA</t>
  </si>
  <si>
    <t xml:space="preserve">Prihodi od  Kopaonika </t>
  </si>
  <si>
    <t>Ostale naknade štete</t>
  </si>
  <si>
    <t>Iz budžeta Grada</t>
  </si>
  <si>
    <t xml:space="preserve">UKUPNI PRIHODI </t>
  </si>
  <si>
    <t xml:space="preserve">VOZILA </t>
  </si>
  <si>
    <t>KAPITALNO ODRŽAVANJE ZGRADA</t>
  </si>
  <si>
    <t xml:space="preserve">lekovi </t>
  </si>
  <si>
    <t>Računarska i administrativna oprema</t>
  </si>
  <si>
    <t xml:space="preserve">Sanitetski materijal </t>
  </si>
  <si>
    <t xml:space="preserve">  PEDLOG   FINANSIJSKOG PLANA ZA 2016. GODINU  </t>
  </si>
  <si>
    <t xml:space="preserve">PLAN ZA 2016. </t>
  </si>
  <si>
    <t>411000 i 412000</t>
  </si>
  <si>
    <t>Bruto zarade zaposlenih</t>
  </si>
  <si>
    <t>Sanacija krova i zamena prozora na staroj MR</t>
  </si>
  <si>
    <t>UKUPNO  2016.</t>
  </si>
  <si>
    <t>RASHODI</t>
  </si>
  <si>
    <t xml:space="preserve">SVEGA  RASHODI </t>
  </si>
  <si>
    <t xml:space="preserve">  PEDLOG   FINANSIJSKOG PLANA ZA 2016. GODINU  - II rebalans</t>
  </si>
  <si>
    <t>Ttransferi od drugih nivoa vlasti ( NA OSNOVU ODLUKE O BUDŽETU ZA 2016.)</t>
  </si>
  <si>
    <t>Medicinski aparati od čega:</t>
  </si>
  <si>
    <t>Oprema za stomatologiju(ortopan, autoklav za oralnu hirurgiju, dve stomatološke stolice - nastavak projekta iz 2015.)</t>
  </si>
  <si>
    <t>Oprema za ginekologiju (4 ginekološka stola i 1 kolposkop za Kostolac)</t>
  </si>
  <si>
    <t>Dva defibrilatora - 1 za Hitnu i 1 za Medicinu rada)</t>
  </si>
  <si>
    <t>Profesionalni inhalator za Dečji dispanzer</t>
  </si>
  <si>
    <t>3 centrifugr za laboratoriju</t>
  </si>
  <si>
    <t>PREDLOG ZA II REBALANS</t>
  </si>
  <si>
    <t>Pazar primarna zz sa 2,100.000,00 iz prethodne godine</t>
  </si>
  <si>
    <t>Zamena stolarije na zgradi Medicine rada</t>
  </si>
  <si>
    <t>Lekovi bez SANDOSTATINA</t>
  </si>
  <si>
    <t>GRAD</t>
  </si>
  <si>
    <t>SOPSTVENI</t>
  </si>
  <si>
    <t>Stomatološka stolica za OŠ "Sveti Sava"</t>
  </si>
  <si>
    <t>приходи</t>
  </si>
  <si>
    <t>Sanitet z a hitnu  i po jedno vozili za kućno lečenje i patronažu</t>
  </si>
  <si>
    <t>Unapređenje informacionog sistema</t>
  </si>
  <si>
    <t>Ormari za smeštaj zdravstvenih kartona za sve službe</t>
  </si>
  <si>
    <t>Ek.klas.</t>
  </si>
  <si>
    <t>Финансира РФЗО</t>
  </si>
  <si>
    <t>Strucne usluge- ugovri o delu,privremenim poslovima i naknada za UO)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</si>
</sst>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1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4" fontId="2" fillId="48" borderId="10" xfId="42" applyNumberFormat="1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2" fillId="48" borderId="10" xfId="0" applyFont="1" applyFill="1" applyBorder="1" applyAlignment="1">
      <alignment wrapText="1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11" xfId="0" applyFont="1" applyFill="1" applyBorder="1" applyAlignment="1">
      <alignment horizontal="right" wrapText="1"/>
    </xf>
    <xf numFmtId="0" fontId="3" fillId="48" borderId="11" xfId="0" applyFont="1" applyFill="1" applyBorder="1" applyAlignment="1">
      <alignment horizontal="left" wrapText="1"/>
    </xf>
    <xf numFmtId="0" fontId="2" fillId="48" borderId="11" xfId="0" applyFont="1" applyFill="1" applyBorder="1" applyAlignment="1">
      <alignment/>
    </xf>
    <xf numFmtId="1" fontId="2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0" fontId="3" fillId="48" borderId="11" xfId="0" applyFont="1" applyFill="1" applyBorder="1" applyAlignment="1">
      <alignment horizontal="left" wrapText="1"/>
    </xf>
    <xf numFmtId="0" fontId="2" fillId="48" borderId="0" xfId="0" applyFont="1" applyFill="1" applyAlignment="1">
      <alignment/>
    </xf>
    <xf numFmtId="4" fontId="2" fillId="48" borderId="0" xfId="0" applyNumberFormat="1" applyFont="1" applyFill="1" applyAlignment="1">
      <alignment/>
    </xf>
    <xf numFmtId="0" fontId="2" fillId="48" borderId="0" xfId="0" applyFont="1" applyFill="1" applyBorder="1" applyAlignment="1">
      <alignment/>
    </xf>
    <xf numFmtId="4" fontId="2" fillId="48" borderId="20" xfId="42" applyNumberFormat="1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wrapText="1"/>
    </xf>
    <xf numFmtId="4" fontId="2" fillId="48" borderId="0" xfId="0" applyNumberFormat="1" applyFont="1" applyFill="1" applyBorder="1" applyAlignment="1">
      <alignment/>
    </xf>
    <xf numFmtId="4" fontId="2" fillId="48" borderId="10" xfId="42" applyNumberFormat="1" applyFont="1" applyFill="1" applyBorder="1" applyAlignment="1">
      <alignment wrapText="1"/>
    </xf>
    <xf numFmtId="4" fontId="2" fillId="48" borderId="10" xfId="0" applyNumberFormat="1" applyFont="1" applyFill="1" applyBorder="1" applyAlignment="1">
      <alignment wrapText="1"/>
    </xf>
    <xf numFmtId="0" fontId="2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2" fillId="48" borderId="11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0" borderId="19" xfId="0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0" fontId="1" fillId="48" borderId="0" xfId="0" applyFont="1" applyFill="1" applyAlignment="1">
      <alignment/>
    </xf>
    <xf numFmtId="4" fontId="0" fillId="48" borderId="0" xfId="0" applyNumberFormat="1" applyFill="1" applyAlignment="1">
      <alignment/>
    </xf>
    <xf numFmtId="4" fontId="3" fillId="48" borderId="10" xfId="0" applyNumberFormat="1" applyFont="1" applyFill="1" applyBorder="1" applyAlignment="1">
      <alignment/>
    </xf>
    <xf numFmtId="4" fontId="3" fillId="48" borderId="0" xfId="0" applyNumberFormat="1" applyFont="1" applyFill="1" applyBorder="1" applyAlignment="1">
      <alignment/>
    </xf>
    <xf numFmtId="0" fontId="2" fillId="48" borderId="10" xfId="0" applyFont="1" applyFill="1" applyBorder="1" applyAlignment="1">
      <alignment/>
    </xf>
    <xf numFmtId="4" fontId="3" fillId="48" borderId="20" xfId="0" applyNumberFormat="1" applyFont="1" applyFill="1" applyBorder="1" applyAlignment="1">
      <alignment horizontal="center"/>
    </xf>
    <xf numFmtId="4" fontId="3" fillId="48" borderId="31" xfId="0" applyNumberFormat="1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 horizontal="center"/>
    </xf>
    <xf numFmtId="0" fontId="3" fillId="48" borderId="0" xfId="0" applyFont="1" applyFill="1" applyBorder="1" applyAlignment="1">
      <alignment/>
    </xf>
    <xf numFmtId="4" fontId="3" fillId="48" borderId="10" xfId="0" applyNumberFormat="1" applyFont="1" applyFill="1" applyBorder="1" applyAlignment="1">
      <alignment wrapText="1"/>
    </xf>
    <xf numFmtId="4" fontId="2" fillId="48" borderId="0" xfId="0" applyNumberFormat="1" applyFont="1" applyFill="1" applyBorder="1" applyAlignment="1">
      <alignment/>
    </xf>
    <xf numFmtId="4" fontId="3" fillId="48" borderId="35" xfId="0" applyNumberFormat="1" applyFont="1" applyFill="1" applyBorder="1" applyAlignment="1">
      <alignment/>
    </xf>
    <xf numFmtId="4" fontId="2" fillId="48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740" t="s">
        <v>340</v>
      </c>
      <c r="E1718" s="740"/>
      <c r="F1718" s="740"/>
      <c r="G1718" s="740" t="s">
        <v>347</v>
      </c>
      <c r="H1718" s="740"/>
      <c r="I1718" s="740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740" t="s">
        <v>364</v>
      </c>
      <c r="E5" s="740"/>
      <c r="F5" s="740"/>
      <c r="G5" s="740" t="s">
        <v>367</v>
      </c>
      <c r="H5" s="751"/>
      <c r="I5" s="751"/>
      <c r="J5" s="740" t="s">
        <v>378</v>
      </c>
      <c r="K5" s="752"/>
    </row>
    <row r="6" spans="1:11" ht="33.75">
      <c r="A6" s="216" t="s">
        <v>0</v>
      </c>
      <c r="B6" s="753" t="s">
        <v>1</v>
      </c>
      <c r="C6" s="753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743" t="s">
        <v>384</v>
      </c>
      <c r="C8" s="744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743" t="s">
        <v>183</v>
      </c>
      <c r="C39" s="744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747" t="s">
        <v>1</v>
      </c>
      <c r="C47" s="748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749" t="s">
        <v>190</v>
      </c>
      <c r="C49" s="742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749" t="s">
        <v>191</v>
      </c>
      <c r="C50" s="750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745" t="s">
        <v>385</v>
      </c>
      <c r="C57" s="746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747" t="s">
        <v>1</v>
      </c>
      <c r="C68" s="748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749" t="s">
        <v>190</v>
      </c>
      <c r="C75" s="750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749" t="s">
        <v>191</v>
      </c>
      <c r="C76" s="750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741" t="s">
        <v>371</v>
      </c>
      <c r="C87" s="742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G5:I5"/>
    <mergeCell ref="J5:K5"/>
    <mergeCell ref="D5:F5"/>
    <mergeCell ref="B6:C6"/>
    <mergeCell ref="B87:C87"/>
    <mergeCell ref="B8:C8"/>
    <mergeCell ref="B57:C57"/>
    <mergeCell ref="B47:C47"/>
    <mergeCell ref="B39:C39"/>
    <mergeCell ref="B68:C68"/>
    <mergeCell ref="B75:C75"/>
    <mergeCell ref="B76:C76"/>
    <mergeCell ref="B49:C49"/>
    <mergeCell ref="B50:C50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754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754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754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755" t="s">
        <v>618</v>
      </c>
      <c r="M681" s="755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756" t="s">
        <v>618</v>
      </c>
      <c r="M730" s="757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758" t="s">
        <v>618</v>
      </c>
      <c r="M751" s="758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4.618013925811842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674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PageLayoutView="0" workbookViewId="0" topLeftCell="A1">
      <selection activeCell="P55" sqref="P55"/>
    </sheetView>
  </sheetViews>
  <sheetFormatPr defaultColWidth="9.140625" defaultRowHeight="12.75"/>
  <cols>
    <col min="1" max="1" width="6.8515625" style="540" customWidth="1"/>
    <col min="2" max="2" width="34.57421875" style="540" customWidth="1"/>
    <col min="3" max="3" width="14.140625" style="540" hidden="1" customWidth="1"/>
    <col min="4" max="4" width="12.00390625" style="540" hidden="1" customWidth="1"/>
    <col min="5" max="5" width="11.8515625" style="540" hidden="1" customWidth="1"/>
    <col min="6" max="6" width="10.7109375" style="540" hidden="1" customWidth="1"/>
    <col min="7" max="9" width="12.140625" style="540" customWidth="1"/>
    <col min="10" max="10" width="13.00390625" style="540" customWidth="1"/>
    <col min="11" max="11" width="12.28125" style="540" customWidth="1"/>
    <col min="12" max="12" width="14.28125" style="540" customWidth="1"/>
    <col min="13" max="13" width="11.57421875" style="540" customWidth="1"/>
    <col min="14" max="15" width="12.421875" style="540" customWidth="1"/>
    <col min="16" max="16" width="10.8515625" style="540" customWidth="1"/>
    <col min="17" max="19" width="9.140625" style="540" customWidth="1"/>
    <col min="20" max="20" width="11.7109375" style="764" bestFit="1" customWidth="1"/>
    <col min="21" max="16384" width="9.140625" style="540" customWidth="1"/>
  </cols>
  <sheetData>
    <row r="1" spans="1:9" ht="12.75">
      <c r="A1" s="718" t="s">
        <v>723</v>
      </c>
      <c r="B1" s="718"/>
      <c r="C1" s="719"/>
      <c r="D1" s="719"/>
      <c r="E1" s="719" t="s">
        <v>709</v>
      </c>
      <c r="G1" s="736"/>
      <c r="H1" s="719" t="s">
        <v>373</v>
      </c>
      <c r="I1" s="763"/>
    </row>
    <row r="2" spans="1:14" ht="12.75">
      <c r="A2" s="718"/>
      <c r="B2" s="718"/>
      <c r="G2" s="760" t="s">
        <v>368</v>
      </c>
      <c r="H2" s="761"/>
      <c r="I2" s="761"/>
      <c r="J2" s="762"/>
      <c r="K2" s="760" t="s">
        <v>731</v>
      </c>
      <c r="L2" s="761"/>
      <c r="M2" s="761"/>
      <c r="N2" s="762"/>
    </row>
    <row r="3" spans="1:15" ht="56.25">
      <c r="A3" s="571" t="s">
        <v>399</v>
      </c>
      <c r="B3" s="571" t="s">
        <v>400</v>
      </c>
      <c r="C3" s="563" t="s">
        <v>720</v>
      </c>
      <c r="D3" s="717" t="s">
        <v>708</v>
      </c>
      <c r="E3" s="717" t="s">
        <v>403</v>
      </c>
      <c r="F3" s="717" t="s">
        <v>404</v>
      </c>
      <c r="G3" s="739" t="s">
        <v>708</v>
      </c>
      <c r="H3" s="739" t="s">
        <v>403</v>
      </c>
      <c r="I3" s="575" t="s">
        <v>404</v>
      </c>
      <c r="J3" s="765" t="s">
        <v>716</v>
      </c>
      <c r="K3" s="739" t="s">
        <v>708</v>
      </c>
      <c r="L3" s="739" t="s">
        <v>403</v>
      </c>
      <c r="M3" s="575" t="s">
        <v>404</v>
      </c>
      <c r="N3" s="737" t="s">
        <v>716</v>
      </c>
      <c r="O3" s="557" t="s">
        <v>609</v>
      </c>
    </row>
    <row r="4" spans="1:15" ht="22.5">
      <c r="A4" s="720">
        <v>733000</v>
      </c>
      <c r="B4" s="726" t="s">
        <v>724</v>
      </c>
      <c r="C4" s="557">
        <v>39985400</v>
      </c>
      <c r="D4" s="734">
        <v>39985400</v>
      </c>
      <c r="E4" s="734"/>
      <c r="F4" s="715"/>
      <c r="G4" s="765">
        <v>39985400</v>
      </c>
      <c r="H4" s="765"/>
      <c r="I4" s="765"/>
      <c r="J4" s="765">
        <f>G4+H4+I4</f>
        <v>39985400</v>
      </c>
      <c r="K4" s="549">
        <v>28380000</v>
      </c>
      <c r="L4" s="557"/>
      <c r="M4" s="557"/>
      <c r="N4" s="549">
        <f aca="true" t="shared" si="0" ref="N4:N31">K4+L4+M4</f>
        <v>28380000</v>
      </c>
      <c r="O4" s="557">
        <f aca="true" t="shared" si="1" ref="O4:O32">N4-J4</f>
        <v>-11605400</v>
      </c>
    </row>
    <row r="5" spans="1:15" ht="12.75">
      <c r="A5" s="720">
        <v>741000</v>
      </c>
      <c r="B5" s="721" t="s">
        <v>405</v>
      </c>
      <c r="C5" s="557"/>
      <c r="D5" s="734"/>
      <c r="E5" s="734"/>
      <c r="F5" s="715"/>
      <c r="G5" s="765"/>
      <c r="H5" s="765">
        <v>300000</v>
      </c>
      <c r="I5" s="765"/>
      <c r="J5" s="765">
        <f aca="true" t="shared" si="2" ref="J5:J12">G5+H5+I5</f>
        <v>300000</v>
      </c>
      <c r="K5" s="557"/>
      <c r="L5" s="557"/>
      <c r="M5" s="557"/>
      <c r="N5" s="557">
        <f t="shared" si="0"/>
        <v>0</v>
      </c>
      <c r="O5" s="557">
        <f t="shared" si="1"/>
        <v>-300000</v>
      </c>
    </row>
    <row r="6" spans="1:15" ht="12.75">
      <c r="A6" s="720">
        <v>742000</v>
      </c>
      <c r="B6" s="547" t="s">
        <v>677</v>
      </c>
      <c r="C6" s="557">
        <f aca="true" t="shared" si="3" ref="C6:C12">D6+E6+F6</f>
        <v>39000000</v>
      </c>
      <c r="D6" s="557">
        <f>D7+D8+D9+D10+D11</f>
        <v>0</v>
      </c>
      <c r="E6" s="557">
        <f>E7+E8+E9+E10+E11</f>
        <v>0</v>
      </c>
      <c r="F6" s="557">
        <v>39000000</v>
      </c>
      <c r="G6" s="549"/>
      <c r="H6" s="549"/>
      <c r="I6" s="549">
        <f>I7+I8+I9+I10+I11</f>
        <v>35920000</v>
      </c>
      <c r="J6" s="765">
        <f t="shared" si="2"/>
        <v>35920000</v>
      </c>
      <c r="K6" s="557"/>
      <c r="L6" s="557"/>
      <c r="M6" s="549">
        <f>M7+M8+M9+M10+M11</f>
        <v>38020000</v>
      </c>
      <c r="N6" s="549">
        <f t="shared" si="0"/>
        <v>38020000</v>
      </c>
      <c r="O6" s="557">
        <f t="shared" si="1"/>
        <v>2100000</v>
      </c>
    </row>
    <row r="7" spans="1:15" ht="22.5">
      <c r="A7" s="722"/>
      <c r="B7" s="738" t="s">
        <v>732</v>
      </c>
      <c r="C7" s="557">
        <f t="shared" si="3"/>
        <v>0</v>
      </c>
      <c r="D7" s="715"/>
      <c r="E7" s="715"/>
      <c r="F7" s="715"/>
      <c r="G7" s="765"/>
      <c r="H7" s="765"/>
      <c r="I7" s="557">
        <v>11500000</v>
      </c>
      <c r="J7" s="557">
        <f t="shared" si="2"/>
        <v>11500000</v>
      </c>
      <c r="K7" s="557"/>
      <c r="L7" s="557"/>
      <c r="M7" s="557">
        <v>13600000</v>
      </c>
      <c r="N7" s="557">
        <f t="shared" si="0"/>
        <v>13600000</v>
      </c>
      <c r="O7" s="557">
        <f t="shared" si="1"/>
        <v>2100000</v>
      </c>
    </row>
    <row r="8" spans="1:15" ht="12.75">
      <c r="A8" s="563"/>
      <c r="B8" s="563" t="s">
        <v>675</v>
      </c>
      <c r="C8" s="557">
        <f t="shared" si="3"/>
        <v>0</v>
      </c>
      <c r="D8" s="715"/>
      <c r="E8" s="715"/>
      <c r="F8" s="715"/>
      <c r="G8" s="765"/>
      <c r="H8" s="765"/>
      <c r="I8" s="557">
        <f>3300000/9*12</f>
        <v>4400000</v>
      </c>
      <c r="J8" s="557">
        <f t="shared" si="2"/>
        <v>4400000</v>
      </c>
      <c r="K8" s="557"/>
      <c r="L8" s="557"/>
      <c r="M8" s="557">
        <v>4400000</v>
      </c>
      <c r="N8" s="557">
        <f t="shared" si="0"/>
        <v>4400000</v>
      </c>
      <c r="O8" s="557">
        <f t="shared" si="1"/>
        <v>0</v>
      </c>
    </row>
    <row r="9" spans="1:15" ht="12.75">
      <c r="A9" s="563"/>
      <c r="B9" s="563" t="s">
        <v>676</v>
      </c>
      <c r="C9" s="557">
        <f t="shared" si="3"/>
        <v>0</v>
      </c>
      <c r="D9" s="715"/>
      <c r="E9" s="715"/>
      <c r="F9" s="715"/>
      <c r="G9" s="765"/>
      <c r="H9" s="765"/>
      <c r="I9" s="557">
        <v>19000000</v>
      </c>
      <c r="J9" s="557">
        <f t="shared" si="2"/>
        <v>19000000</v>
      </c>
      <c r="K9" s="557"/>
      <c r="L9" s="557"/>
      <c r="M9" s="557">
        <v>19000000</v>
      </c>
      <c r="N9" s="557">
        <f t="shared" si="0"/>
        <v>19000000</v>
      </c>
      <c r="O9" s="557">
        <f t="shared" si="1"/>
        <v>0</v>
      </c>
    </row>
    <row r="10" spans="1:15" ht="12.75">
      <c r="A10" s="563"/>
      <c r="B10" s="563" t="s">
        <v>148</v>
      </c>
      <c r="C10" s="557">
        <f t="shared" si="3"/>
        <v>0</v>
      </c>
      <c r="D10" s="715"/>
      <c r="E10" s="715"/>
      <c r="F10" s="715"/>
      <c r="G10" s="765"/>
      <c r="H10" s="765"/>
      <c r="I10" s="557">
        <v>60000</v>
      </c>
      <c r="J10" s="557">
        <f t="shared" si="2"/>
        <v>60000</v>
      </c>
      <c r="K10" s="557"/>
      <c r="L10" s="557"/>
      <c r="M10" s="557">
        <v>60000</v>
      </c>
      <c r="N10" s="557">
        <f t="shared" si="0"/>
        <v>60000</v>
      </c>
      <c r="O10" s="557">
        <f t="shared" si="1"/>
        <v>0</v>
      </c>
    </row>
    <row r="11" spans="1:15" ht="12.75">
      <c r="A11" s="563"/>
      <c r="B11" s="563" t="s">
        <v>706</v>
      </c>
      <c r="C11" s="557">
        <f t="shared" si="3"/>
        <v>0</v>
      </c>
      <c r="D11" s="715"/>
      <c r="E11" s="715"/>
      <c r="F11" s="715"/>
      <c r="G11" s="765"/>
      <c r="H11" s="765"/>
      <c r="I11" s="557">
        <v>960000</v>
      </c>
      <c r="J11" s="557">
        <f t="shared" si="2"/>
        <v>960000</v>
      </c>
      <c r="K11" s="557"/>
      <c r="L11" s="557"/>
      <c r="M11" s="557">
        <v>960000</v>
      </c>
      <c r="N11" s="557">
        <f t="shared" si="0"/>
        <v>960000</v>
      </c>
      <c r="O11" s="557">
        <f t="shared" si="1"/>
        <v>0</v>
      </c>
    </row>
    <row r="12" spans="1:15" ht="12.75">
      <c r="A12" s="547">
        <v>745000</v>
      </c>
      <c r="B12" s="547" t="s">
        <v>151</v>
      </c>
      <c r="C12" s="557">
        <f t="shared" si="3"/>
        <v>0</v>
      </c>
      <c r="D12" s="715"/>
      <c r="E12" s="715"/>
      <c r="F12" s="715"/>
      <c r="G12" s="765"/>
      <c r="H12" s="765"/>
      <c r="I12" s="765">
        <v>200000</v>
      </c>
      <c r="J12" s="765">
        <f t="shared" si="2"/>
        <v>200000</v>
      </c>
      <c r="K12" s="557"/>
      <c r="L12" s="557"/>
      <c r="M12" s="549">
        <v>200000</v>
      </c>
      <c r="N12" s="549">
        <f t="shared" si="0"/>
        <v>200000</v>
      </c>
      <c r="O12" s="557">
        <f t="shared" si="1"/>
        <v>0</v>
      </c>
    </row>
    <row r="13" spans="1:15" ht="22.5">
      <c r="A13" s="547">
        <v>781000</v>
      </c>
      <c r="B13" s="573" t="s">
        <v>686</v>
      </c>
      <c r="C13" s="557">
        <v>486600000</v>
      </c>
      <c r="D13" s="557">
        <f aca="true" t="shared" si="4" ref="D13:J13">D14+D23+D29</f>
        <v>0</v>
      </c>
      <c r="E13" s="557">
        <v>486600000</v>
      </c>
      <c r="F13" s="557">
        <f t="shared" si="4"/>
        <v>0</v>
      </c>
      <c r="G13" s="549">
        <f t="shared" si="4"/>
        <v>0</v>
      </c>
      <c r="H13" s="549">
        <f t="shared" si="4"/>
        <v>530896000</v>
      </c>
      <c r="I13" s="549">
        <f t="shared" si="4"/>
        <v>0</v>
      </c>
      <c r="J13" s="549">
        <f t="shared" si="4"/>
        <v>530896000</v>
      </c>
      <c r="K13" s="557"/>
      <c r="L13" s="549">
        <f>L14+L23+L29</f>
        <v>517164000</v>
      </c>
      <c r="M13" s="557"/>
      <c r="N13" s="549">
        <f t="shared" si="0"/>
        <v>517164000</v>
      </c>
      <c r="O13" s="557">
        <f t="shared" si="1"/>
        <v>-13732000</v>
      </c>
    </row>
    <row r="14" spans="1:15" ht="12.75">
      <c r="A14" s="547"/>
      <c r="B14" s="573" t="s">
        <v>678</v>
      </c>
      <c r="C14" s="557"/>
      <c r="D14" s="557"/>
      <c r="E14" s="557"/>
      <c r="F14" s="557"/>
      <c r="G14" s="549"/>
      <c r="H14" s="549">
        <f>H15+H16+H17+H18+H19+H20+H21+H22</f>
        <v>470008000</v>
      </c>
      <c r="I14" s="549">
        <f>I15+I16+I17+I18+I19+I20+I21+I22</f>
        <v>0</v>
      </c>
      <c r="J14" s="549">
        <f>J15+J16+J17+J18+J19+J20+J21+J22</f>
        <v>470008000</v>
      </c>
      <c r="K14" s="557"/>
      <c r="L14" s="549">
        <f>L15+L16+L17+L18+L21+L22</f>
        <v>457014000</v>
      </c>
      <c r="M14" s="557"/>
      <c r="N14" s="549">
        <f t="shared" si="0"/>
        <v>457014000</v>
      </c>
      <c r="O14" s="557">
        <f t="shared" si="1"/>
        <v>-12994000</v>
      </c>
    </row>
    <row r="15" spans="1:15" ht="12.75">
      <c r="A15" s="723"/>
      <c r="B15" s="563" t="s">
        <v>680</v>
      </c>
      <c r="C15" s="557"/>
      <c r="D15" s="715"/>
      <c r="E15" s="715"/>
      <c r="F15" s="715"/>
      <c r="G15" s="765"/>
      <c r="H15" s="557">
        <v>363145000</v>
      </c>
      <c r="I15" s="765"/>
      <c r="J15" s="557">
        <f aca="true" t="shared" si="5" ref="J15:J28">G15+H15+I15</f>
        <v>363145000</v>
      </c>
      <c r="K15" s="557"/>
      <c r="L15" s="557">
        <v>363145000</v>
      </c>
      <c r="M15" s="557"/>
      <c r="N15" s="557">
        <f t="shared" si="0"/>
        <v>363145000</v>
      </c>
      <c r="O15" s="557">
        <f t="shared" si="1"/>
        <v>0</v>
      </c>
    </row>
    <row r="16" spans="1:15" ht="12.75">
      <c r="A16" s="723"/>
      <c r="B16" s="563" t="s">
        <v>683</v>
      </c>
      <c r="C16" s="557"/>
      <c r="D16" s="715"/>
      <c r="E16" s="715"/>
      <c r="F16" s="715"/>
      <c r="G16" s="765"/>
      <c r="H16" s="557">
        <v>10786000</v>
      </c>
      <c r="I16" s="765"/>
      <c r="J16" s="557">
        <f t="shared" si="5"/>
        <v>10786000</v>
      </c>
      <c r="K16" s="557"/>
      <c r="L16" s="557">
        <v>10786000</v>
      </c>
      <c r="M16" s="557"/>
      <c r="N16" s="557">
        <f t="shared" si="0"/>
        <v>10786000</v>
      </c>
      <c r="O16" s="557">
        <f t="shared" si="1"/>
        <v>0</v>
      </c>
    </row>
    <row r="17" spans="1:15" ht="12.75">
      <c r="A17" s="723"/>
      <c r="B17" s="563" t="s">
        <v>681</v>
      </c>
      <c r="C17" s="557"/>
      <c r="D17" s="715"/>
      <c r="E17" s="715"/>
      <c r="F17" s="715"/>
      <c r="G17" s="765"/>
      <c r="H17" s="557">
        <v>27000000</v>
      </c>
      <c r="I17" s="765"/>
      <c r="J17" s="557">
        <f t="shared" si="5"/>
        <v>27000000</v>
      </c>
      <c r="K17" s="557"/>
      <c r="L17" s="557">
        <v>27000000</v>
      </c>
      <c r="M17" s="557"/>
      <c r="N17" s="557">
        <f t="shared" si="0"/>
        <v>27000000</v>
      </c>
      <c r="O17" s="557">
        <f t="shared" si="1"/>
        <v>0</v>
      </c>
    </row>
    <row r="18" spans="1:15" ht="22.5">
      <c r="A18" s="723"/>
      <c r="B18" s="717" t="s">
        <v>689</v>
      </c>
      <c r="C18" s="557"/>
      <c r="D18" s="715"/>
      <c r="E18" s="715"/>
      <c r="F18" s="715"/>
      <c r="G18" s="765"/>
      <c r="H18" s="557">
        <f>29910000-6010000</f>
        <v>23900000</v>
      </c>
      <c r="I18" s="765"/>
      <c r="J18" s="557">
        <f t="shared" si="5"/>
        <v>23900000</v>
      </c>
      <c r="K18" s="557"/>
      <c r="L18" s="557">
        <f>29910000-5976000</f>
        <v>23934000</v>
      </c>
      <c r="M18" s="557"/>
      <c r="N18" s="557">
        <f t="shared" si="0"/>
        <v>23934000</v>
      </c>
      <c r="O18" s="557">
        <f t="shared" si="1"/>
        <v>34000</v>
      </c>
    </row>
    <row r="19" spans="1:15" ht="12.75">
      <c r="A19" s="723"/>
      <c r="B19" s="717" t="s">
        <v>695</v>
      </c>
      <c r="C19" s="557"/>
      <c r="D19" s="715"/>
      <c r="E19" s="715"/>
      <c r="F19" s="715"/>
      <c r="G19" s="765"/>
      <c r="H19" s="557">
        <f>4800000-520000</f>
        <v>4280000</v>
      </c>
      <c r="I19" s="765"/>
      <c r="J19" s="557">
        <f t="shared" si="5"/>
        <v>4280000</v>
      </c>
      <c r="K19" s="557"/>
      <c r="L19" s="557"/>
      <c r="M19" s="557"/>
      <c r="N19" s="557">
        <f t="shared" si="0"/>
        <v>0</v>
      </c>
      <c r="O19" s="557">
        <f t="shared" si="1"/>
        <v>-4280000</v>
      </c>
    </row>
    <row r="20" spans="1:15" ht="12.75">
      <c r="A20" s="723"/>
      <c r="B20" s="717" t="s">
        <v>696</v>
      </c>
      <c r="C20" s="557"/>
      <c r="D20" s="715"/>
      <c r="E20" s="715"/>
      <c r="F20" s="715"/>
      <c r="G20" s="765"/>
      <c r="H20" s="557">
        <v>500000</v>
      </c>
      <c r="I20" s="765"/>
      <c r="J20" s="557">
        <f t="shared" si="5"/>
        <v>500000</v>
      </c>
      <c r="K20" s="557"/>
      <c r="L20" s="557"/>
      <c r="M20" s="557"/>
      <c r="N20" s="557">
        <f t="shared" si="0"/>
        <v>0</v>
      </c>
      <c r="O20" s="557">
        <f t="shared" si="1"/>
        <v>-500000</v>
      </c>
    </row>
    <row r="21" spans="1:15" ht="12.75">
      <c r="A21" s="723"/>
      <c r="B21" s="563" t="s">
        <v>712</v>
      </c>
      <c r="C21" s="557"/>
      <c r="D21" s="715"/>
      <c r="E21" s="715"/>
      <c r="F21" s="715"/>
      <c r="G21" s="765"/>
      <c r="H21" s="557">
        <v>18097000</v>
      </c>
      <c r="I21" s="765"/>
      <c r="J21" s="557">
        <f t="shared" si="5"/>
        <v>18097000</v>
      </c>
      <c r="K21" s="557"/>
      <c r="L21" s="557">
        <v>9849000</v>
      </c>
      <c r="M21" s="557"/>
      <c r="N21" s="557">
        <f t="shared" si="0"/>
        <v>9849000</v>
      </c>
      <c r="O21" s="557">
        <f t="shared" si="1"/>
        <v>-8248000</v>
      </c>
    </row>
    <row r="22" spans="1:15" ht="12.75">
      <c r="A22" s="723"/>
      <c r="B22" s="563" t="s">
        <v>682</v>
      </c>
      <c r="C22" s="557"/>
      <c r="D22" s="715"/>
      <c r="E22" s="715"/>
      <c r="F22" s="715"/>
      <c r="G22" s="765"/>
      <c r="H22" s="557">
        <v>22300000</v>
      </c>
      <c r="I22" s="765"/>
      <c r="J22" s="557">
        <f t="shared" si="5"/>
        <v>22300000</v>
      </c>
      <c r="K22" s="557"/>
      <c r="L22" s="557">
        <v>22300000</v>
      </c>
      <c r="M22" s="557"/>
      <c r="N22" s="557">
        <f t="shared" si="0"/>
        <v>22300000</v>
      </c>
      <c r="O22" s="557">
        <f t="shared" si="1"/>
        <v>0</v>
      </c>
    </row>
    <row r="23" spans="1:15" ht="12.75">
      <c r="A23" s="723"/>
      <c r="B23" s="547" t="s">
        <v>679</v>
      </c>
      <c r="C23" s="557"/>
      <c r="D23" s="557"/>
      <c r="E23" s="557"/>
      <c r="F23" s="557"/>
      <c r="G23" s="549"/>
      <c r="H23" s="549">
        <f>H24+H25+H26+H27+H28</f>
        <v>54507000</v>
      </c>
      <c r="I23" s="549"/>
      <c r="J23" s="549">
        <f t="shared" si="5"/>
        <v>54507000</v>
      </c>
      <c r="K23" s="557"/>
      <c r="L23" s="549">
        <f>L24+L25+L26</f>
        <v>53745000</v>
      </c>
      <c r="M23" s="557"/>
      <c r="N23" s="549">
        <f t="shared" si="0"/>
        <v>53745000</v>
      </c>
      <c r="O23" s="557">
        <f t="shared" si="1"/>
        <v>-762000</v>
      </c>
    </row>
    <row r="24" spans="1:15" ht="12.75">
      <c r="A24" s="724"/>
      <c r="B24" s="563" t="s">
        <v>685</v>
      </c>
      <c r="C24" s="557"/>
      <c r="D24" s="715"/>
      <c r="E24" s="715"/>
      <c r="F24" s="715"/>
      <c r="G24" s="765"/>
      <c r="H24" s="557">
        <v>48225000</v>
      </c>
      <c r="I24" s="557"/>
      <c r="J24" s="557">
        <f t="shared" si="5"/>
        <v>48225000</v>
      </c>
      <c r="K24" s="557"/>
      <c r="L24" s="557">
        <v>48225000</v>
      </c>
      <c r="M24" s="557"/>
      <c r="N24" s="557">
        <f t="shared" si="0"/>
        <v>48225000</v>
      </c>
      <c r="O24" s="557">
        <f t="shared" si="1"/>
        <v>0</v>
      </c>
    </row>
    <row r="25" spans="1:15" ht="12.75">
      <c r="A25" s="723"/>
      <c r="B25" s="563" t="s">
        <v>683</v>
      </c>
      <c r="C25" s="557"/>
      <c r="D25" s="715"/>
      <c r="E25" s="715"/>
      <c r="F25" s="715"/>
      <c r="G25" s="765"/>
      <c r="H25" s="557">
        <v>1356000</v>
      </c>
      <c r="I25" s="765"/>
      <c r="J25" s="557">
        <f t="shared" si="5"/>
        <v>1356000</v>
      </c>
      <c r="K25" s="557"/>
      <c r="L25" s="557">
        <v>1356000</v>
      </c>
      <c r="M25" s="557"/>
      <c r="N25" s="557">
        <f t="shared" si="0"/>
        <v>1356000</v>
      </c>
      <c r="O25" s="557">
        <f t="shared" si="1"/>
        <v>0</v>
      </c>
    </row>
    <row r="26" spans="1:15" ht="22.5">
      <c r="A26" s="723"/>
      <c r="B26" s="717" t="s">
        <v>690</v>
      </c>
      <c r="C26" s="557"/>
      <c r="D26" s="715"/>
      <c r="E26" s="715"/>
      <c r="F26" s="715"/>
      <c r="G26" s="765"/>
      <c r="H26" s="557">
        <f>4777000-371000</f>
        <v>4406000</v>
      </c>
      <c r="I26" s="765"/>
      <c r="J26" s="557">
        <f t="shared" si="5"/>
        <v>4406000</v>
      </c>
      <c r="K26" s="557"/>
      <c r="L26" s="557">
        <f>4593000-429000</f>
        <v>4164000</v>
      </c>
      <c r="M26" s="557"/>
      <c r="N26" s="557">
        <f t="shared" si="0"/>
        <v>4164000</v>
      </c>
      <c r="O26" s="557">
        <f t="shared" si="1"/>
        <v>-242000</v>
      </c>
    </row>
    <row r="27" spans="1:15" ht="12.75">
      <c r="A27" s="723"/>
      <c r="B27" s="717" t="s">
        <v>695</v>
      </c>
      <c r="C27" s="557"/>
      <c r="D27" s="715"/>
      <c r="E27" s="715"/>
      <c r="F27" s="715"/>
      <c r="G27" s="765"/>
      <c r="H27" s="557">
        <v>520000</v>
      </c>
      <c r="I27" s="765"/>
      <c r="J27" s="557">
        <f t="shared" si="5"/>
        <v>520000</v>
      </c>
      <c r="K27" s="557"/>
      <c r="L27" s="557"/>
      <c r="M27" s="557"/>
      <c r="N27" s="557">
        <f t="shared" si="0"/>
        <v>0</v>
      </c>
      <c r="O27" s="557">
        <f t="shared" si="1"/>
        <v>-520000</v>
      </c>
    </row>
    <row r="28" spans="1:15" ht="12.75">
      <c r="A28" s="723"/>
      <c r="B28" s="717" t="s">
        <v>696</v>
      </c>
      <c r="C28" s="557"/>
      <c r="D28" s="715"/>
      <c r="E28" s="715"/>
      <c r="F28" s="715"/>
      <c r="G28" s="765"/>
      <c r="H28" s="557"/>
      <c r="I28" s="765"/>
      <c r="J28" s="557">
        <f t="shared" si="5"/>
        <v>0</v>
      </c>
      <c r="K28" s="557"/>
      <c r="L28" s="557"/>
      <c r="M28" s="557"/>
      <c r="N28" s="557">
        <f t="shared" si="0"/>
        <v>0</v>
      </c>
      <c r="O28" s="557">
        <f t="shared" si="1"/>
        <v>0</v>
      </c>
    </row>
    <row r="29" spans="1:15" ht="12.75">
      <c r="A29" s="725"/>
      <c r="B29" s="547" t="s">
        <v>547</v>
      </c>
      <c r="C29" s="557"/>
      <c r="D29" s="557"/>
      <c r="E29" s="557"/>
      <c r="F29" s="557"/>
      <c r="G29" s="549"/>
      <c r="H29" s="549">
        <f>H30+H31</f>
        <v>6381000</v>
      </c>
      <c r="I29" s="549">
        <f>I30+I31</f>
        <v>0</v>
      </c>
      <c r="J29" s="549">
        <f>J30+J31</f>
        <v>6381000</v>
      </c>
      <c r="K29" s="557"/>
      <c r="L29" s="549">
        <f>L30+L31</f>
        <v>6405000</v>
      </c>
      <c r="M29" s="557"/>
      <c r="N29" s="549">
        <f t="shared" si="0"/>
        <v>6405000</v>
      </c>
      <c r="O29" s="557">
        <f t="shared" si="1"/>
        <v>24000</v>
      </c>
    </row>
    <row r="30" spans="1:15" ht="12.75">
      <c r="A30" s="725"/>
      <c r="B30" s="563" t="s">
        <v>684</v>
      </c>
      <c r="C30" s="557"/>
      <c r="D30" s="715"/>
      <c r="E30" s="715"/>
      <c r="F30" s="715"/>
      <c r="G30" s="765"/>
      <c r="H30" s="765">
        <v>6010000</v>
      </c>
      <c r="I30" s="765"/>
      <c r="J30" s="765">
        <f>G30+H30+I30</f>
        <v>6010000</v>
      </c>
      <c r="K30" s="557"/>
      <c r="L30" s="557">
        <v>5976000</v>
      </c>
      <c r="M30" s="557"/>
      <c r="N30" s="557">
        <f t="shared" si="0"/>
        <v>5976000</v>
      </c>
      <c r="O30" s="557">
        <f t="shared" si="1"/>
        <v>-34000</v>
      </c>
    </row>
    <row r="31" spans="1:15" ht="12.75">
      <c r="A31" s="725"/>
      <c r="B31" s="563" t="s">
        <v>648</v>
      </c>
      <c r="C31" s="557"/>
      <c r="D31" s="715"/>
      <c r="E31" s="715"/>
      <c r="F31" s="715"/>
      <c r="G31" s="765"/>
      <c r="H31" s="765">
        <v>371000</v>
      </c>
      <c r="I31" s="765"/>
      <c r="J31" s="765">
        <f>G31+H31+I31</f>
        <v>371000</v>
      </c>
      <c r="K31" s="557"/>
      <c r="L31" s="557">
        <v>429000</v>
      </c>
      <c r="M31" s="557"/>
      <c r="N31" s="557">
        <f t="shared" si="0"/>
        <v>429000</v>
      </c>
      <c r="O31" s="557">
        <f t="shared" si="1"/>
        <v>58000</v>
      </c>
    </row>
    <row r="32" spans="2:15" ht="12.75">
      <c r="B32" s="547" t="s">
        <v>351</v>
      </c>
      <c r="C32" s="557">
        <f>C13+C6+C4</f>
        <v>565585400</v>
      </c>
      <c r="D32" s="557">
        <f>D13+D6+D4</f>
        <v>39985400</v>
      </c>
      <c r="E32" s="557">
        <f>E13+E6+E4</f>
        <v>486600000</v>
      </c>
      <c r="F32" s="557">
        <f>F13+F6+F4</f>
        <v>39000000</v>
      </c>
      <c r="G32" s="549">
        <f aca="true" t="shared" si="6" ref="G32:N32">G13+G12+G6+G5+G4</f>
        <v>39985400</v>
      </c>
      <c r="H32" s="549">
        <f t="shared" si="6"/>
        <v>531196000</v>
      </c>
      <c r="I32" s="549">
        <f t="shared" si="6"/>
        <v>36120000</v>
      </c>
      <c r="J32" s="549">
        <f t="shared" si="6"/>
        <v>607301400</v>
      </c>
      <c r="K32" s="549">
        <f t="shared" si="6"/>
        <v>28380000</v>
      </c>
      <c r="L32" s="549">
        <f t="shared" si="6"/>
        <v>517164000</v>
      </c>
      <c r="M32" s="549">
        <f t="shared" si="6"/>
        <v>38220000</v>
      </c>
      <c r="N32" s="549">
        <f t="shared" si="6"/>
        <v>583764000</v>
      </c>
      <c r="O32" s="557">
        <f t="shared" si="1"/>
        <v>-23537400</v>
      </c>
    </row>
    <row r="33" spans="2:11" ht="12.75">
      <c r="B33" s="569"/>
      <c r="C33" s="733"/>
      <c r="D33" s="733"/>
      <c r="E33" s="733"/>
      <c r="F33" s="733"/>
      <c r="G33" s="766"/>
      <c r="H33" s="766"/>
      <c r="I33" s="766"/>
      <c r="J33" s="766"/>
      <c r="K33" s="729"/>
    </row>
    <row r="34" spans="2:11" ht="12.75">
      <c r="B34" s="569"/>
      <c r="C34" s="733"/>
      <c r="D34" s="733"/>
      <c r="E34" s="733"/>
      <c r="F34" s="733"/>
      <c r="G34" s="766"/>
      <c r="H34" s="766"/>
      <c r="I34" s="766"/>
      <c r="J34" s="766"/>
      <c r="K34" s="729"/>
    </row>
    <row r="35" spans="2:11" ht="12.75">
      <c r="B35" s="569"/>
      <c r="C35" s="733"/>
      <c r="D35" s="733"/>
      <c r="E35" s="733"/>
      <c r="F35" s="733"/>
      <c r="G35" s="766"/>
      <c r="H35" s="766"/>
      <c r="I35" s="766"/>
      <c r="J35" s="766"/>
      <c r="K35" s="729"/>
    </row>
    <row r="36" spans="2:11" ht="12.75">
      <c r="B36" s="569"/>
      <c r="C36" s="733"/>
      <c r="D36" s="733"/>
      <c r="E36" s="733"/>
      <c r="F36" s="733"/>
      <c r="G36" s="766"/>
      <c r="H36" s="766"/>
      <c r="I36" s="766"/>
      <c r="J36" s="766"/>
      <c r="K36" s="729"/>
    </row>
    <row r="37" spans="2:11" ht="12.75">
      <c r="B37" s="569"/>
      <c r="C37" s="733"/>
      <c r="D37" s="733"/>
      <c r="E37" s="733"/>
      <c r="F37" s="733"/>
      <c r="G37" s="766"/>
      <c r="H37" s="766"/>
      <c r="I37" s="766"/>
      <c r="J37" s="766"/>
      <c r="K37" s="729"/>
    </row>
    <row r="38" spans="2:11" ht="12.75">
      <c r="B38" s="674"/>
      <c r="C38" s="733"/>
      <c r="D38" s="733"/>
      <c r="E38" s="733"/>
      <c r="F38" s="733"/>
      <c r="G38" s="727"/>
      <c r="H38" s="727"/>
      <c r="I38" s="727"/>
      <c r="J38" s="727"/>
      <c r="K38" s="727"/>
    </row>
    <row r="39" spans="1:11" ht="12.75">
      <c r="A39" s="718" t="s">
        <v>715</v>
      </c>
      <c r="B39" s="718"/>
      <c r="C39" s="736"/>
      <c r="D39" s="719" t="s">
        <v>721</v>
      </c>
      <c r="E39" s="697"/>
      <c r="F39" s="733"/>
      <c r="G39" s="727"/>
      <c r="H39" s="727"/>
      <c r="I39" s="727"/>
      <c r="J39" s="727"/>
      <c r="K39" s="727"/>
    </row>
    <row r="40" spans="1:14" ht="12.75">
      <c r="A40" s="716"/>
      <c r="B40" s="569"/>
      <c r="C40" s="697"/>
      <c r="D40" s="716"/>
      <c r="E40" s="716"/>
      <c r="F40" s="716"/>
      <c r="G40" s="760" t="s">
        <v>368</v>
      </c>
      <c r="H40" s="761"/>
      <c r="I40" s="761"/>
      <c r="J40" s="762"/>
      <c r="K40" s="760" t="s">
        <v>731</v>
      </c>
      <c r="L40" s="761"/>
      <c r="M40" s="761"/>
      <c r="N40" s="762"/>
    </row>
    <row r="41" spans="1:15" ht="56.25">
      <c r="A41" s="732" t="s">
        <v>399</v>
      </c>
      <c r="B41" s="732" t="s">
        <v>400</v>
      </c>
      <c r="C41" s="563" t="s">
        <v>720</v>
      </c>
      <c r="D41" s="717" t="s">
        <v>708</v>
      </c>
      <c r="E41" s="717" t="s">
        <v>403</v>
      </c>
      <c r="F41" s="717" t="s">
        <v>404</v>
      </c>
      <c r="G41" s="739" t="s">
        <v>708</v>
      </c>
      <c r="H41" s="739" t="s">
        <v>403</v>
      </c>
      <c r="I41" s="575" t="s">
        <v>404</v>
      </c>
      <c r="J41" s="765" t="s">
        <v>716</v>
      </c>
      <c r="K41" s="739" t="s">
        <v>708</v>
      </c>
      <c r="L41" s="739" t="s">
        <v>403</v>
      </c>
      <c r="M41" s="575" t="s">
        <v>404</v>
      </c>
      <c r="N41" s="737" t="s">
        <v>716</v>
      </c>
      <c r="O41" s="557" t="s">
        <v>609</v>
      </c>
    </row>
    <row r="42" spans="1:15" ht="33.75">
      <c r="A42" s="573" t="s">
        <v>717</v>
      </c>
      <c r="B42" s="554" t="s">
        <v>598</v>
      </c>
      <c r="C42" s="557">
        <f>C43+C44</f>
        <v>410500000</v>
      </c>
      <c r="D42" s="557">
        <v>6200000</v>
      </c>
      <c r="E42" s="557">
        <f>E43+E44</f>
        <v>395100000</v>
      </c>
      <c r="F42" s="557">
        <f>F43+F44</f>
        <v>9200000</v>
      </c>
      <c r="G42" s="549">
        <v>6200000</v>
      </c>
      <c r="H42" s="549">
        <f>H24+H15</f>
        <v>411370000</v>
      </c>
      <c r="I42" s="549">
        <v>12000000</v>
      </c>
      <c r="J42" s="549">
        <f>G42+H42+I42</f>
        <v>429570000</v>
      </c>
      <c r="K42" s="549">
        <v>6200000</v>
      </c>
      <c r="L42" s="549">
        <f>L15+L24</f>
        <v>411370000</v>
      </c>
      <c r="M42" s="549">
        <f>M43+M44</f>
        <v>12000000</v>
      </c>
      <c r="N42" s="549">
        <f aca="true" t="shared" si="7" ref="N42:N73">K42+L42+M42</f>
        <v>429570000</v>
      </c>
      <c r="O42" s="557">
        <f aca="true" t="shared" si="8" ref="O42:O73">N42-J42</f>
        <v>0</v>
      </c>
    </row>
    <row r="43" spans="1:15" ht="12.75">
      <c r="A43" s="547">
        <v>411000</v>
      </c>
      <c r="B43" s="554" t="s">
        <v>718</v>
      </c>
      <c r="C43" s="557">
        <v>343358700</v>
      </c>
      <c r="D43" s="557">
        <v>3936000</v>
      </c>
      <c r="E43" s="557">
        <v>330300000</v>
      </c>
      <c r="F43" s="557">
        <v>7800000</v>
      </c>
      <c r="G43" s="557">
        <v>5258700</v>
      </c>
      <c r="H43" s="557">
        <v>347320000</v>
      </c>
      <c r="I43" s="557">
        <f>I42*84.43/100</f>
        <v>10131600.000000002</v>
      </c>
      <c r="J43" s="557">
        <f>SUM(G43:I43)</f>
        <v>362710300</v>
      </c>
      <c r="K43" s="731">
        <v>5258700</v>
      </c>
      <c r="L43" s="731">
        <v>347320000</v>
      </c>
      <c r="M43" s="731">
        <v>10131600</v>
      </c>
      <c r="N43" s="731">
        <f t="shared" si="7"/>
        <v>362710300</v>
      </c>
      <c r="O43" s="557">
        <f t="shared" si="8"/>
        <v>0</v>
      </c>
    </row>
    <row r="44" spans="1:15" ht="12.75">
      <c r="A44" s="547">
        <v>412000</v>
      </c>
      <c r="B44" s="554" t="s">
        <v>409</v>
      </c>
      <c r="C44" s="557">
        <v>67141300</v>
      </c>
      <c r="D44" s="557">
        <f aca="true" t="shared" si="9" ref="D44:J44">D42-D43</f>
        <v>2264000</v>
      </c>
      <c r="E44" s="557">
        <v>64800000</v>
      </c>
      <c r="F44" s="557">
        <v>1400000</v>
      </c>
      <c r="G44" s="557">
        <v>941300</v>
      </c>
      <c r="H44" s="557">
        <f t="shared" si="9"/>
        <v>64050000</v>
      </c>
      <c r="I44" s="557">
        <f t="shared" si="9"/>
        <v>1868399.9999999981</v>
      </c>
      <c r="J44" s="557">
        <f t="shared" si="9"/>
        <v>66859700</v>
      </c>
      <c r="K44" s="731">
        <v>941300</v>
      </c>
      <c r="L44" s="731">
        <v>64050000</v>
      </c>
      <c r="M44" s="731">
        <v>1868400</v>
      </c>
      <c r="N44" s="731">
        <f t="shared" si="7"/>
        <v>66859700</v>
      </c>
      <c r="O44" s="557">
        <f t="shared" si="8"/>
        <v>0</v>
      </c>
    </row>
    <row r="45" spans="1:15" ht="22.5">
      <c r="A45" s="547">
        <v>413000</v>
      </c>
      <c r="B45" s="559" t="s">
        <v>563</v>
      </c>
      <c r="C45" s="557">
        <f>D45+E45+F45</f>
        <v>1000000</v>
      </c>
      <c r="D45" s="730"/>
      <c r="E45" s="715"/>
      <c r="F45" s="715">
        <v>1000000</v>
      </c>
      <c r="G45" s="549"/>
      <c r="H45" s="549"/>
      <c r="I45" s="549">
        <v>1000000</v>
      </c>
      <c r="J45" s="549">
        <f>G45+H45+I45</f>
        <v>1000000</v>
      </c>
      <c r="K45" s="731"/>
      <c r="L45" s="731"/>
      <c r="M45" s="731">
        <v>1000000</v>
      </c>
      <c r="N45" s="731">
        <f t="shared" si="7"/>
        <v>1000000</v>
      </c>
      <c r="O45" s="557">
        <f t="shared" si="8"/>
        <v>0</v>
      </c>
    </row>
    <row r="46" spans="1:15" ht="33.75">
      <c r="A46" s="547">
        <v>414000</v>
      </c>
      <c r="B46" s="573" t="s">
        <v>704</v>
      </c>
      <c r="C46" s="557">
        <f>D46+E46+F46</f>
        <v>1000000</v>
      </c>
      <c r="D46" s="557"/>
      <c r="E46" s="557">
        <f>E20</f>
        <v>0</v>
      </c>
      <c r="F46" s="557">
        <v>1000000</v>
      </c>
      <c r="G46" s="549"/>
      <c r="H46" s="549">
        <v>500000</v>
      </c>
      <c r="I46" s="549"/>
      <c r="J46" s="549">
        <f>G46+H46+I46</f>
        <v>500000</v>
      </c>
      <c r="K46" s="731"/>
      <c r="L46" s="731"/>
      <c r="M46" s="731">
        <v>500000</v>
      </c>
      <c r="N46" s="731">
        <f t="shared" si="7"/>
        <v>500000</v>
      </c>
      <c r="O46" s="557">
        <f t="shared" si="8"/>
        <v>0</v>
      </c>
    </row>
    <row r="47" spans="1:15" ht="22.5">
      <c r="A47" s="547">
        <v>415000</v>
      </c>
      <c r="B47" s="559" t="s">
        <v>599</v>
      </c>
      <c r="C47" s="557"/>
      <c r="D47" s="557"/>
      <c r="E47" s="557">
        <f>E16+E25</f>
        <v>0</v>
      </c>
      <c r="F47" s="557"/>
      <c r="G47" s="549"/>
      <c r="H47" s="549">
        <f>H25+H16</f>
        <v>12142000</v>
      </c>
      <c r="I47" s="549">
        <v>2000000</v>
      </c>
      <c r="J47" s="549">
        <f>G47+H47+I47</f>
        <v>14142000</v>
      </c>
      <c r="K47" s="731"/>
      <c r="L47" s="731">
        <f>L16+L25+1300000</f>
        <v>13442000</v>
      </c>
      <c r="M47" s="731">
        <v>200000</v>
      </c>
      <c r="N47" s="731">
        <f t="shared" si="7"/>
        <v>13642000</v>
      </c>
      <c r="O47" s="557">
        <f t="shared" si="8"/>
        <v>-500000</v>
      </c>
    </row>
    <row r="48" spans="1:15" ht="22.5">
      <c r="A48" s="547">
        <v>416000</v>
      </c>
      <c r="B48" s="559" t="s">
        <v>605</v>
      </c>
      <c r="C48" s="557">
        <f>D48+E48+F48</f>
        <v>6000000</v>
      </c>
      <c r="D48" s="557"/>
      <c r="E48" s="557">
        <v>6000000</v>
      </c>
      <c r="F48" s="557"/>
      <c r="G48" s="549"/>
      <c r="H48" s="549">
        <v>4800000</v>
      </c>
      <c r="I48" s="549"/>
      <c r="J48" s="549">
        <f>G48+H48+I48</f>
        <v>4800000</v>
      </c>
      <c r="K48" s="731"/>
      <c r="L48" s="731"/>
      <c r="M48" s="731"/>
      <c r="N48" s="731">
        <f t="shared" si="7"/>
        <v>0</v>
      </c>
      <c r="O48" s="557">
        <f t="shared" si="8"/>
        <v>-4800000</v>
      </c>
    </row>
    <row r="49" spans="1:15" ht="12.75">
      <c r="A49" s="547">
        <v>421000</v>
      </c>
      <c r="B49" s="559" t="s">
        <v>413</v>
      </c>
      <c r="C49" s="557">
        <f>E49+F49</f>
        <v>25500000</v>
      </c>
      <c r="D49" s="557">
        <f>D50+D51+D52+D53+D54</f>
        <v>0</v>
      </c>
      <c r="E49" s="557">
        <v>24000000</v>
      </c>
      <c r="F49" s="557">
        <v>1500000</v>
      </c>
      <c r="G49" s="731"/>
      <c r="H49" s="731">
        <f aca="true" t="shared" si="10" ref="H49:M49">H50+H51+H52+H53+H54</f>
        <v>22800000</v>
      </c>
      <c r="I49" s="731">
        <f t="shared" si="10"/>
        <v>1900000</v>
      </c>
      <c r="J49" s="731">
        <f t="shared" si="10"/>
        <v>24700000</v>
      </c>
      <c r="K49" s="731">
        <f t="shared" si="10"/>
        <v>0</v>
      </c>
      <c r="L49" s="731">
        <f t="shared" si="10"/>
        <v>22800000</v>
      </c>
      <c r="M49" s="731">
        <f t="shared" si="10"/>
        <v>800000</v>
      </c>
      <c r="N49" s="731">
        <f t="shared" si="7"/>
        <v>23600000</v>
      </c>
      <c r="O49" s="557">
        <f t="shared" si="8"/>
        <v>-1100000</v>
      </c>
    </row>
    <row r="50" spans="1:15" ht="12.75">
      <c r="A50" s="563">
        <v>421100</v>
      </c>
      <c r="B50" s="551" t="s">
        <v>101</v>
      </c>
      <c r="C50" s="557">
        <f aca="true" t="shared" si="11" ref="C50:C55">D50+E50+F50</f>
        <v>0</v>
      </c>
      <c r="D50" s="730"/>
      <c r="E50" s="715"/>
      <c r="F50" s="715"/>
      <c r="G50" s="731"/>
      <c r="H50" s="731">
        <v>700000</v>
      </c>
      <c r="I50" s="731">
        <v>200000</v>
      </c>
      <c r="J50" s="549">
        <f aca="true" t="shared" si="12" ref="J50:J55">G50+H50+I50</f>
        <v>900000</v>
      </c>
      <c r="K50" s="731"/>
      <c r="L50" s="731">
        <v>800000</v>
      </c>
      <c r="M50" s="731">
        <v>200000</v>
      </c>
      <c r="N50" s="731">
        <f t="shared" si="7"/>
        <v>1000000</v>
      </c>
      <c r="O50" s="557">
        <f t="shared" si="8"/>
        <v>100000</v>
      </c>
    </row>
    <row r="51" spans="1:15" ht="12.75">
      <c r="A51" s="563">
        <v>421200</v>
      </c>
      <c r="B51" s="551" t="s">
        <v>102</v>
      </c>
      <c r="C51" s="557">
        <f t="shared" si="11"/>
        <v>0</v>
      </c>
      <c r="D51" s="730"/>
      <c r="E51" s="715"/>
      <c r="F51" s="715"/>
      <c r="G51" s="731"/>
      <c r="H51" s="731">
        <v>16000000</v>
      </c>
      <c r="I51" s="731">
        <v>200000</v>
      </c>
      <c r="J51" s="549">
        <f t="shared" si="12"/>
        <v>16200000</v>
      </c>
      <c r="K51" s="731"/>
      <c r="L51" s="731">
        <v>15900000</v>
      </c>
      <c r="M51" s="731">
        <v>300000</v>
      </c>
      <c r="N51" s="731">
        <f t="shared" si="7"/>
        <v>16200000</v>
      </c>
      <c r="O51" s="557">
        <f t="shared" si="8"/>
        <v>0</v>
      </c>
    </row>
    <row r="52" spans="1:15" ht="12.75">
      <c r="A52" s="563">
        <v>421300</v>
      </c>
      <c r="B52" s="551" t="s">
        <v>103</v>
      </c>
      <c r="C52" s="557">
        <f t="shared" si="11"/>
        <v>0</v>
      </c>
      <c r="D52" s="730"/>
      <c r="E52" s="715"/>
      <c r="F52" s="715"/>
      <c r="G52" s="731"/>
      <c r="H52" s="731">
        <f>2400000/8*11</f>
        <v>3300000</v>
      </c>
      <c r="I52" s="731">
        <v>300000</v>
      </c>
      <c r="J52" s="549">
        <f t="shared" si="12"/>
        <v>3600000</v>
      </c>
      <c r="K52" s="731"/>
      <c r="L52" s="731">
        <v>3500000</v>
      </c>
      <c r="M52" s="731">
        <v>300000</v>
      </c>
      <c r="N52" s="731">
        <f t="shared" si="7"/>
        <v>3800000</v>
      </c>
      <c r="O52" s="557">
        <f t="shared" si="8"/>
        <v>200000</v>
      </c>
    </row>
    <row r="53" spans="1:15" ht="12.75">
      <c r="A53" s="563">
        <v>421400</v>
      </c>
      <c r="B53" s="551" t="s">
        <v>104</v>
      </c>
      <c r="C53" s="557">
        <f t="shared" si="11"/>
        <v>0</v>
      </c>
      <c r="D53" s="730"/>
      <c r="E53" s="715"/>
      <c r="F53" s="715"/>
      <c r="G53" s="731"/>
      <c r="H53" s="731">
        <v>1000000</v>
      </c>
      <c r="I53" s="731">
        <v>1200000</v>
      </c>
      <c r="J53" s="549">
        <f t="shared" si="12"/>
        <v>2200000</v>
      </c>
      <c r="K53" s="731"/>
      <c r="L53" s="731">
        <v>1600000</v>
      </c>
      <c r="M53" s="731"/>
      <c r="N53" s="731">
        <f t="shared" si="7"/>
        <v>1600000</v>
      </c>
      <c r="O53" s="557">
        <f t="shared" si="8"/>
        <v>-600000</v>
      </c>
    </row>
    <row r="54" spans="1:15" ht="12.75">
      <c r="A54" s="563">
        <v>421500</v>
      </c>
      <c r="B54" s="551" t="s">
        <v>169</v>
      </c>
      <c r="C54" s="557">
        <f t="shared" si="11"/>
        <v>0</v>
      </c>
      <c r="D54" s="730"/>
      <c r="E54" s="715"/>
      <c r="F54" s="715"/>
      <c r="G54" s="731"/>
      <c r="H54" s="731">
        <v>1800000</v>
      </c>
      <c r="I54" s="731"/>
      <c r="J54" s="549">
        <f t="shared" si="12"/>
        <v>1800000</v>
      </c>
      <c r="K54" s="731"/>
      <c r="L54" s="731">
        <v>1000000</v>
      </c>
      <c r="M54" s="731"/>
      <c r="N54" s="731">
        <f t="shared" si="7"/>
        <v>1000000</v>
      </c>
      <c r="O54" s="557">
        <f t="shared" si="8"/>
        <v>-800000</v>
      </c>
    </row>
    <row r="55" spans="1:15" ht="12.75">
      <c r="A55" s="547">
        <v>422000</v>
      </c>
      <c r="B55" s="554" t="s">
        <v>414</v>
      </c>
      <c r="C55" s="557">
        <f t="shared" si="11"/>
        <v>600000</v>
      </c>
      <c r="D55" s="730"/>
      <c r="E55" s="715"/>
      <c r="F55" s="715">
        <v>600000</v>
      </c>
      <c r="G55" s="549"/>
      <c r="H55" s="549"/>
      <c r="I55" s="549">
        <v>600000</v>
      </c>
      <c r="J55" s="549">
        <f t="shared" si="12"/>
        <v>600000</v>
      </c>
      <c r="K55" s="731"/>
      <c r="L55" s="731">
        <v>500000</v>
      </c>
      <c r="M55" s="731">
        <v>700000</v>
      </c>
      <c r="N55" s="731">
        <f t="shared" si="7"/>
        <v>1200000</v>
      </c>
      <c r="O55" s="557">
        <f t="shared" si="8"/>
        <v>600000</v>
      </c>
    </row>
    <row r="56" spans="1:15" ht="12" customHeight="1">
      <c r="A56" s="547">
        <v>423000</v>
      </c>
      <c r="B56" s="554" t="s">
        <v>415</v>
      </c>
      <c r="C56" s="557">
        <v>15000000</v>
      </c>
      <c r="D56" s="557">
        <f>D57+D58+D59+D60+D61+D62+D63</f>
        <v>0</v>
      </c>
      <c r="E56" s="557">
        <v>10000000</v>
      </c>
      <c r="F56" s="557">
        <v>5000000</v>
      </c>
      <c r="G56" s="549"/>
      <c r="H56" s="549">
        <f aca="true" t="shared" si="13" ref="H56:M56">H57+H58+H59+H60+H61+H62+H63</f>
        <v>11560000</v>
      </c>
      <c r="I56" s="549">
        <f t="shared" si="13"/>
        <v>4800000</v>
      </c>
      <c r="J56" s="549">
        <f t="shared" si="13"/>
        <v>16360000</v>
      </c>
      <c r="K56" s="549">
        <f t="shared" si="13"/>
        <v>0</v>
      </c>
      <c r="L56" s="549">
        <f t="shared" si="13"/>
        <v>4231000</v>
      </c>
      <c r="M56" s="549">
        <f t="shared" si="13"/>
        <v>12650000</v>
      </c>
      <c r="N56" s="731">
        <f t="shared" si="7"/>
        <v>16881000</v>
      </c>
      <c r="O56" s="557">
        <f t="shared" si="8"/>
        <v>521000</v>
      </c>
    </row>
    <row r="57" spans="1:15" ht="12.75">
      <c r="A57" s="563">
        <v>423200</v>
      </c>
      <c r="B57" s="551" t="s">
        <v>106</v>
      </c>
      <c r="C57" s="557"/>
      <c r="D57" s="730"/>
      <c r="E57" s="715"/>
      <c r="F57" s="715"/>
      <c r="G57" s="731"/>
      <c r="H57" s="731">
        <v>50000</v>
      </c>
      <c r="I57" s="731">
        <v>700000</v>
      </c>
      <c r="J57" s="549">
        <f aca="true" t="shared" si="14" ref="J57:J63">G57+H57+I57</f>
        <v>750000</v>
      </c>
      <c r="K57" s="731"/>
      <c r="L57" s="731">
        <v>800000</v>
      </c>
      <c r="M57" s="731"/>
      <c r="N57" s="731">
        <f t="shared" si="7"/>
        <v>800000</v>
      </c>
      <c r="O57" s="557">
        <f t="shared" si="8"/>
        <v>50000</v>
      </c>
    </row>
    <row r="58" spans="1:15" ht="12.75">
      <c r="A58" s="563">
        <v>423300</v>
      </c>
      <c r="B58" s="551" t="s">
        <v>107</v>
      </c>
      <c r="C58" s="557"/>
      <c r="D58" s="730"/>
      <c r="E58" s="715"/>
      <c r="F58" s="715"/>
      <c r="G58" s="731"/>
      <c r="H58" s="731"/>
      <c r="I58" s="731">
        <v>1400000</v>
      </c>
      <c r="J58" s="549">
        <f t="shared" si="14"/>
        <v>1400000</v>
      </c>
      <c r="K58" s="731"/>
      <c r="L58" s="731">
        <v>1631000</v>
      </c>
      <c r="M58" s="731">
        <v>400000</v>
      </c>
      <c r="N58" s="731">
        <f t="shared" si="7"/>
        <v>2031000</v>
      </c>
      <c r="O58" s="557">
        <f t="shared" si="8"/>
        <v>631000</v>
      </c>
    </row>
    <row r="59" spans="1:15" ht="12.75">
      <c r="A59" s="563">
        <v>423400</v>
      </c>
      <c r="B59" s="551" t="s">
        <v>108</v>
      </c>
      <c r="C59" s="557"/>
      <c r="D59" s="730"/>
      <c r="E59" s="715"/>
      <c r="F59" s="715"/>
      <c r="G59" s="731"/>
      <c r="H59" s="731">
        <v>10000</v>
      </c>
      <c r="I59" s="731">
        <v>500000</v>
      </c>
      <c r="J59" s="549">
        <f t="shared" si="14"/>
        <v>510000</v>
      </c>
      <c r="K59" s="731"/>
      <c r="L59" s="731">
        <v>600000</v>
      </c>
      <c r="M59" s="731"/>
      <c r="N59" s="731">
        <f t="shared" si="7"/>
        <v>600000</v>
      </c>
      <c r="O59" s="557">
        <f t="shared" si="8"/>
        <v>90000</v>
      </c>
    </row>
    <row r="60" spans="1:15" ht="22.5">
      <c r="A60" s="563">
        <v>423500</v>
      </c>
      <c r="B60" s="695" t="s">
        <v>744</v>
      </c>
      <c r="C60" s="557"/>
      <c r="D60" s="730"/>
      <c r="E60" s="715"/>
      <c r="F60" s="715"/>
      <c r="G60" s="731"/>
      <c r="H60" s="731">
        <f>6000000/8*12</f>
        <v>9000000</v>
      </c>
      <c r="I60" s="731">
        <v>1500000</v>
      </c>
      <c r="J60" s="549">
        <f t="shared" si="14"/>
        <v>10500000</v>
      </c>
      <c r="K60" s="731"/>
      <c r="L60" s="731"/>
      <c r="M60" s="731">
        <v>10500000</v>
      </c>
      <c r="N60" s="731">
        <f t="shared" si="7"/>
        <v>10500000</v>
      </c>
      <c r="O60" s="557">
        <f t="shared" si="8"/>
        <v>0</v>
      </c>
    </row>
    <row r="61" spans="1:15" ht="12.75">
      <c r="A61" s="563">
        <v>423600</v>
      </c>
      <c r="B61" s="551" t="s">
        <v>694</v>
      </c>
      <c r="C61" s="557"/>
      <c r="D61" s="730"/>
      <c r="E61" s="715"/>
      <c r="F61" s="715"/>
      <c r="G61" s="731"/>
      <c r="H61" s="731">
        <v>1100000</v>
      </c>
      <c r="I61" s="731"/>
      <c r="J61" s="549">
        <f t="shared" si="14"/>
        <v>1100000</v>
      </c>
      <c r="K61" s="731"/>
      <c r="L61" s="731">
        <v>1200000</v>
      </c>
      <c r="M61" s="731"/>
      <c r="N61" s="731">
        <f t="shared" si="7"/>
        <v>1200000</v>
      </c>
      <c r="O61" s="557">
        <f t="shared" si="8"/>
        <v>100000</v>
      </c>
    </row>
    <row r="62" spans="1:15" ht="12.75">
      <c r="A62" s="563">
        <v>423700</v>
      </c>
      <c r="B62" s="551" t="s">
        <v>47</v>
      </c>
      <c r="C62" s="557"/>
      <c r="D62" s="730"/>
      <c r="E62" s="715"/>
      <c r="F62" s="715"/>
      <c r="G62" s="731"/>
      <c r="H62" s="731"/>
      <c r="I62" s="731">
        <v>500000</v>
      </c>
      <c r="J62" s="549">
        <f t="shared" si="14"/>
        <v>500000</v>
      </c>
      <c r="K62" s="731"/>
      <c r="L62" s="731"/>
      <c r="M62" s="731">
        <v>500000</v>
      </c>
      <c r="N62" s="731">
        <f t="shared" si="7"/>
        <v>500000</v>
      </c>
      <c r="O62" s="557">
        <f t="shared" si="8"/>
        <v>0</v>
      </c>
    </row>
    <row r="63" spans="1:15" ht="12.75">
      <c r="A63" s="563">
        <v>423900</v>
      </c>
      <c r="B63" s="695" t="s">
        <v>48</v>
      </c>
      <c r="C63" s="557"/>
      <c r="D63" s="730"/>
      <c r="E63" s="715"/>
      <c r="F63" s="715"/>
      <c r="G63" s="731"/>
      <c r="H63" s="731">
        <v>1400000</v>
      </c>
      <c r="I63" s="731">
        <v>200000</v>
      </c>
      <c r="J63" s="549">
        <f t="shared" si="14"/>
        <v>1600000</v>
      </c>
      <c r="K63" s="731"/>
      <c r="L63" s="731"/>
      <c r="M63" s="731">
        <v>1250000</v>
      </c>
      <c r="N63" s="731">
        <f t="shared" si="7"/>
        <v>1250000</v>
      </c>
      <c r="O63" s="557">
        <f t="shared" si="8"/>
        <v>-350000</v>
      </c>
    </row>
    <row r="64" spans="1:15" ht="12.75">
      <c r="A64" s="547">
        <v>424000</v>
      </c>
      <c r="B64" s="554" t="s">
        <v>416</v>
      </c>
      <c r="C64" s="557">
        <v>1500000</v>
      </c>
      <c r="D64" s="557">
        <f>D65</f>
        <v>0</v>
      </c>
      <c r="E64" s="557">
        <v>500000</v>
      </c>
      <c r="F64" s="557">
        <v>1000000</v>
      </c>
      <c r="G64" s="549"/>
      <c r="H64" s="549">
        <f aca="true" t="shared" si="15" ref="H64:M64">H65+H66</f>
        <v>500000</v>
      </c>
      <c r="I64" s="549">
        <f t="shared" si="15"/>
        <v>1600000</v>
      </c>
      <c r="J64" s="549">
        <f t="shared" si="15"/>
        <v>2100000</v>
      </c>
      <c r="K64" s="549">
        <f t="shared" si="15"/>
        <v>0</v>
      </c>
      <c r="L64" s="549">
        <f t="shared" si="15"/>
        <v>700000</v>
      </c>
      <c r="M64" s="549">
        <f t="shared" si="15"/>
        <v>2119000</v>
      </c>
      <c r="N64" s="731">
        <f t="shared" si="7"/>
        <v>2819000</v>
      </c>
      <c r="O64" s="557">
        <f t="shared" si="8"/>
        <v>719000</v>
      </c>
    </row>
    <row r="65" spans="1:15" ht="12.75">
      <c r="A65" s="563">
        <v>424300</v>
      </c>
      <c r="B65" s="551" t="s">
        <v>702</v>
      </c>
      <c r="C65" s="557"/>
      <c r="D65" s="730"/>
      <c r="E65" s="715"/>
      <c r="F65" s="715"/>
      <c r="G65" s="731"/>
      <c r="H65" s="731">
        <v>300000</v>
      </c>
      <c r="I65" s="731">
        <v>1600000</v>
      </c>
      <c r="J65" s="549">
        <f>G65+H65+I65</f>
        <v>1900000</v>
      </c>
      <c r="K65" s="731"/>
      <c r="L65" s="731">
        <v>700000</v>
      </c>
      <c r="M65" s="731">
        <f>2300000-631000+200000</f>
        <v>1869000</v>
      </c>
      <c r="N65" s="731">
        <f t="shared" si="7"/>
        <v>2569000</v>
      </c>
      <c r="O65" s="557">
        <f t="shared" si="8"/>
        <v>669000</v>
      </c>
    </row>
    <row r="66" spans="1:15" ht="12.75">
      <c r="A66" s="563">
        <v>424900</v>
      </c>
      <c r="B66" s="551" t="s">
        <v>485</v>
      </c>
      <c r="C66" s="557"/>
      <c r="D66" s="730"/>
      <c r="E66" s="715"/>
      <c r="F66" s="715"/>
      <c r="G66" s="731"/>
      <c r="H66" s="731">
        <v>200000</v>
      </c>
      <c r="I66" s="731"/>
      <c r="J66" s="549">
        <f>G66+H66+I66</f>
        <v>200000</v>
      </c>
      <c r="K66" s="731"/>
      <c r="L66" s="731"/>
      <c r="M66" s="731">
        <v>250000</v>
      </c>
      <c r="N66" s="731">
        <f t="shared" si="7"/>
        <v>250000</v>
      </c>
      <c r="O66" s="557">
        <f t="shared" si="8"/>
        <v>50000</v>
      </c>
    </row>
    <row r="67" spans="1:15" ht="12.75">
      <c r="A67" s="547">
        <v>425000</v>
      </c>
      <c r="B67" s="554" t="s">
        <v>417</v>
      </c>
      <c r="C67" s="557">
        <v>14121800</v>
      </c>
      <c r="D67" s="557">
        <v>8121800</v>
      </c>
      <c r="E67" s="557">
        <v>3000000</v>
      </c>
      <c r="F67" s="557">
        <v>3000000</v>
      </c>
      <c r="G67" s="549">
        <v>8121800</v>
      </c>
      <c r="H67" s="549">
        <f>H68+H69</f>
        <v>5500000</v>
      </c>
      <c r="I67" s="549">
        <f>I68+I69</f>
        <v>1800000</v>
      </c>
      <c r="J67" s="549">
        <f>G67+H67+I67</f>
        <v>15421800</v>
      </c>
      <c r="K67" s="731"/>
      <c r="L67" s="731">
        <f>L68+L69</f>
        <v>7822000</v>
      </c>
      <c r="M67" s="731">
        <f>M68+M69</f>
        <v>200000</v>
      </c>
      <c r="N67" s="731">
        <f t="shared" si="7"/>
        <v>8022000</v>
      </c>
      <c r="O67" s="557">
        <f t="shared" si="8"/>
        <v>-7399800</v>
      </c>
    </row>
    <row r="68" spans="1:15" ht="22.5">
      <c r="A68" s="563">
        <v>425100</v>
      </c>
      <c r="B68" s="695" t="s">
        <v>703</v>
      </c>
      <c r="C68" s="557"/>
      <c r="D68" s="730"/>
      <c r="E68" s="715"/>
      <c r="F68" s="715"/>
      <c r="G68" s="731">
        <v>8121000</v>
      </c>
      <c r="H68" s="731">
        <v>3500000</v>
      </c>
      <c r="I68" s="731">
        <v>1500000</v>
      </c>
      <c r="J68" s="549">
        <f>G68+H68+I68</f>
        <v>13121000</v>
      </c>
      <c r="K68" s="731"/>
      <c r="L68" s="731">
        <f>3000000-897000+3419000-200000+100000</f>
        <v>5422000</v>
      </c>
      <c r="M68" s="731">
        <v>100000</v>
      </c>
      <c r="N68" s="731">
        <f t="shared" si="7"/>
        <v>5522000</v>
      </c>
      <c r="O68" s="557">
        <f t="shared" si="8"/>
        <v>-7599000</v>
      </c>
    </row>
    <row r="69" spans="1:15" ht="12.75">
      <c r="A69" s="563">
        <v>425200</v>
      </c>
      <c r="B69" s="551" t="s">
        <v>113</v>
      </c>
      <c r="C69" s="557"/>
      <c r="D69" s="730"/>
      <c r="E69" s="715"/>
      <c r="F69" s="715"/>
      <c r="G69" s="731"/>
      <c r="H69" s="731">
        <v>2000000</v>
      </c>
      <c r="I69" s="731">
        <v>300000</v>
      </c>
      <c r="J69" s="549">
        <f>G69+H69+I69</f>
        <v>2300000</v>
      </c>
      <c r="K69" s="731"/>
      <c r="L69" s="731">
        <v>2400000</v>
      </c>
      <c r="M69" s="731">
        <v>100000</v>
      </c>
      <c r="N69" s="731">
        <f t="shared" si="7"/>
        <v>2500000</v>
      </c>
      <c r="O69" s="557">
        <f t="shared" si="8"/>
        <v>200000</v>
      </c>
    </row>
    <row r="70" spans="1:15" ht="12.75">
      <c r="A70" s="547">
        <v>426000</v>
      </c>
      <c r="B70" s="554" t="s">
        <v>418</v>
      </c>
      <c r="C70" s="557">
        <v>50000000</v>
      </c>
      <c r="D70" s="557">
        <f>D71+D72+D73+D75+D79+D80</f>
        <v>0</v>
      </c>
      <c r="E70" s="557">
        <v>48000000</v>
      </c>
      <c r="F70" s="557">
        <v>2000000</v>
      </c>
      <c r="G70" s="549"/>
      <c r="H70" s="549">
        <f aca="true" t="shared" si="16" ref="H70:M70">H71+H72+H73+H79+H80+H75</f>
        <v>61824000</v>
      </c>
      <c r="I70" s="549">
        <f t="shared" si="16"/>
        <v>1630000</v>
      </c>
      <c r="J70" s="549">
        <f t="shared" si="16"/>
        <v>63454000</v>
      </c>
      <c r="K70" s="549">
        <f t="shared" si="16"/>
        <v>0</v>
      </c>
      <c r="L70" s="549">
        <f t="shared" si="16"/>
        <v>56149000</v>
      </c>
      <c r="M70" s="549">
        <f t="shared" si="16"/>
        <v>3651000</v>
      </c>
      <c r="N70" s="731">
        <f t="shared" si="7"/>
        <v>59800000</v>
      </c>
      <c r="O70" s="557">
        <f t="shared" si="8"/>
        <v>-3654000</v>
      </c>
    </row>
    <row r="71" spans="1:15" ht="12.75">
      <c r="A71" s="563">
        <v>426100</v>
      </c>
      <c r="B71" s="551" t="s">
        <v>114</v>
      </c>
      <c r="C71" s="557"/>
      <c r="D71" s="730"/>
      <c r="E71" s="715"/>
      <c r="F71" s="715"/>
      <c r="G71" s="731"/>
      <c r="H71" s="731">
        <v>5000000</v>
      </c>
      <c r="I71" s="731">
        <v>200000</v>
      </c>
      <c r="J71" s="549">
        <f>G71+H71+I71</f>
        <v>5200000</v>
      </c>
      <c r="K71" s="731"/>
      <c r="L71" s="731">
        <v>5900000</v>
      </c>
      <c r="M71" s="731"/>
      <c r="N71" s="731">
        <f t="shared" si="7"/>
        <v>5900000</v>
      </c>
      <c r="O71" s="557">
        <f t="shared" si="8"/>
        <v>700000</v>
      </c>
    </row>
    <row r="72" spans="1:15" ht="12.75">
      <c r="A72" s="563">
        <v>426300</v>
      </c>
      <c r="B72" s="551" t="s">
        <v>115</v>
      </c>
      <c r="C72" s="557"/>
      <c r="D72" s="730"/>
      <c r="E72" s="715"/>
      <c r="F72" s="715"/>
      <c r="G72" s="731"/>
      <c r="H72" s="731"/>
      <c r="I72" s="731">
        <v>580000</v>
      </c>
      <c r="J72" s="549">
        <f>G72+H72+I72</f>
        <v>580000</v>
      </c>
      <c r="K72" s="731"/>
      <c r="L72" s="731"/>
      <c r="M72" s="731">
        <v>500000</v>
      </c>
      <c r="N72" s="731">
        <f t="shared" si="7"/>
        <v>500000</v>
      </c>
      <c r="O72" s="557">
        <f t="shared" si="8"/>
        <v>-80000</v>
      </c>
    </row>
    <row r="73" spans="1:15" ht="12.75">
      <c r="A73" s="563">
        <v>426400</v>
      </c>
      <c r="B73" s="551" t="s">
        <v>419</v>
      </c>
      <c r="C73" s="557"/>
      <c r="D73" s="730"/>
      <c r="E73" s="715"/>
      <c r="F73" s="715"/>
      <c r="G73" s="731"/>
      <c r="H73" s="731">
        <f>27000000-J51</f>
        <v>10800000</v>
      </c>
      <c r="I73" s="731"/>
      <c r="J73" s="549">
        <f>G73+H73+I73</f>
        <v>10800000</v>
      </c>
      <c r="K73" s="731"/>
      <c r="L73" s="731">
        <v>10800000</v>
      </c>
      <c r="M73" s="731"/>
      <c r="N73" s="731">
        <f t="shared" si="7"/>
        <v>10800000</v>
      </c>
      <c r="O73" s="557">
        <f t="shared" si="8"/>
        <v>0</v>
      </c>
    </row>
    <row r="74" spans="1:15" ht="31.5" customHeight="1">
      <c r="A74" s="573" t="s">
        <v>742</v>
      </c>
      <c r="B74" s="732" t="s">
        <v>400</v>
      </c>
      <c r="C74" s="563" t="s">
        <v>720</v>
      </c>
      <c r="D74" s="717" t="s">
        <v>708</v>
      </c>
      <c r="E74" s="717" t="s">
        <v>403</v>
      </c>
      <c r="F74" s="717" t="s">
        <v>404</v>
      </c>
      <c r="G74" s="739" t="s">
        <v>708</v>
      </c>
      <c r="H74" s="739" t="s">
        <v>403</v>
      </c>
      <c r="I74" s="575" t="s">
        <v>404</v>
      </c>
      <c r="J74" s="765" t="s">
        <v>716</v>
      </c>
      <c r="K74" s="737" t="s">
        <v>708</v>
      </c>
      <c r="L74" s="737" t="s">
        <v>403</v>
      </c>
      <c r="M74" s="737" t="s">
        <v>404</v>
      </c>
      <c r="N74" s="737" t="s">
        <v>716</v>
      </c>
      <c r="O74" s="557" t="s">
        <v>609</v>
      </c>
    </row>
    <row r="75" spans="1:15" ht="12.75">
      <c r="A75" s="563">
        <v>426700</v>
      </c>
      <c r="B75" s="554" t="s">
        <v>687</v>
      </c>
      <c r="C75" s="557"/>
      <c r="D75" s="557"/>
      <c r="E75" s="557"/>
      <c r="F75" s="557"/>
      <c r="G75" s="549"/>
      <c r="H75" s="549">
        <f aca="true" t="shared" si="17" ref="H75:M75">H76+H77+H78</f>
        <v>43397000</v>
      </c>
      <c r="I75" s="549">
        <f t="shared" si="17"/>
        <v>200000</v>
      </c>
      <c r="J75" s="549">
        <f t="shared" si="17"/>
        <v>43597000</v>
      </c>
      <c r="K75" s="549">
        <f t="shared" si="17"/>
        <v>0</v>
      </c>
      <c r="L75" s="549">
        <f t="shared" si="17"/>
        <v>35149000</v>
      </c>
      <c r="M75" s="549">
        <f t="shared" si="17"/>
        <v>3151000</v>
      </c>
      <c r="N75" s="731">
        <f aca="true" t="shared" si="18" ref="N75:N83">K75+L75+M75</f>
        <v>38300000</v>
      </c>
      <c r="O75" s="557">
        <f aca="true" t="shared" si="19" ref="O75:O90">N75-J75</f>
        <v>-5297000</v>
      </c>
    </row>
    <row r="76" spans="1:15" ht="12.75">
      <c r="A76" s="563">
        <v>426711</v>
      </c>
      <c r="B76" s="695" t="s">
        <v>714</v>
      </c>
      <c r="C76" s="557"/>
      <c r="D76" s="730"/>
      <c r="E76" s="715"/>
      <c r="F76" s="715"/>
      <c r="G76" s="731"/>
      <c r="H76" s="731">
        <v>22300000</v>
      </c>
      <c r="I76" s="731">
        <v>200000</v>
      </c>
      <c r="J76" s="549">
        <f aca="true" t="shared" si="20" ref="J76:J81">G76+H76+I76</f>
        <v>22500000</v>
      </c>
      <c r="K76" s="731"/>
      <c r="L76" s="731">
        <v>22300000</v>
      </c>
      <c r="M76" s="731"/>
      <c r="N76" s="731">
        <f t="shared" si="18"/>
        <v>22300000</v>
      </c>
      <c r="O76" s="557">
        <f t="shared" si="19"/>
        <v>-200000</v>
      </c>
    </row>
    <row r="77" spans="1:15" ht="12.75">
      <c r="A77" s="563">
        <v>4267113</v>
      </c>
      <c r="B77" s="551" t="s">
        <v>422</v>
      </c>
      <c r="C77" s="557"/>
      <c r="D77" s="730"/>
      <c r="E77" s="715"/>
      <c r="F77" s="715"/>
      <c r="G77" s="731"/>
      <c r="H77" s="731">
        <v>3000000</v>
      </c>
      <c r="I77" s="731"/>
      <c r="J77" s="549">
        <f t="shared" si="20"/>
        <v>3000000</v>
      </c>
      <c r="K77" s="731"/>
      <c r="L77" s="731">
        <v>3000000</v>
      </c>
      <c r="M77" s="731">
        <v>1000000</v>
      </c>
      <c r="N77" s="731">
        <f t="shared" si="18"/>
        <v>4000000</v>
      </c>
      <c r="O77" s="557">
        <f t="shared" si="19"/>
        <v>1000000</v>
      </c>
    </row>
    <row r="78" spans="1:15" ht="12.75">
      <c r="A78" s="716">
        <v>4267511</v>
      </c>
      <c r="B78" s="551" t="s">
        <v>734</v>
      </c>
      <c r="C78" s="557"/>
      <c r="D78" s="715"/>
      <c r="E78" s="715"/>
      <c r="F78" s="715"/>
      <c r="G78" s="731"/>
      <c r="H78" s="731">
        <v>18097000</v>
      </c>
      <c r="I78" s="731"/>
      <c r="J78" s="549">
        <f t="shared" si="20"/>
        <v>18097000</v>
      </c>
      <c r="K78" s="731"/>
      <c r="L78" s="731">
        <f>L21</f>
        <v>9849000</v>
      </c>
      <c r="M78" s="731">
        <v>2151000</v>
      </c>
      <c r="N78" s="731">
        <f t="shared" si="18"/>
        <v>12000000</v>
      </c>
      <c r="O78" s="557">
        <f t="shared" si="19"/>
        <v>-6097000</v>
      </c>
    </row>
    <row r="79" spans="1:15" ht="12.75">
      <c r="A79" s="563">
        <v>426800</v>
      </c>
      <c r="B79" s="551" t="s">
        <v>118</v>
      </c>
      <c r="C79" s="557"/>
      <c r="D79" s="730"/>
      <c r="E79" s="715"/>
      <c r="F79" s="715"/>
      <c r="G79" s="731"/>
      <c r="H79" s="731">
        <v>1127000</v>
      </c>
      <c r="I79" s="731">
        <v>250000</v>
      </c>
      <c r="J79" s="557">
        <f t="shared" si="20"/>
        <v>1377000</v>
      </c>
      <c r="K79" s="731"/>
      <c r="L79" s="731">
        <v>2400000</v>
      </c>
      <c r="M79" s="731"/>
      <c r="N79" s="731">
        <f t="shared" si="18"/>
        <v>2400000</v>
      </c>
      <c r="O79" s="557">
        <f t="shared" si="19"/>
        <v>1023000</v>
      </c>
    </row>
    <row r="80" spans="1:15" ht="12.75">
      <c r="A80" s="563">
        <v>426900</v>
      </c>
      <c r="B80" s="551" t="s">
        <v>691</v>
      </c>
      <c r="C80" s="557"/>
      <c r="D80" s="730"/>
      <c r="E80" s="715"/>
      <c r="F80" s="715"/>
      <c r="G80" s="731"/>
      <c r="H80" s="731">
        <v>1500000</v>
      </c>
      <c r="I80" s="731">
        <v>400000</v>
      </c>
      <c r="J80" s="557">
        <f t="shared" si="20"/>
        <v>1900000</v>
      </c>
      <c r="K80" s="731"/>
      <c r="L80" s="731">
        <v>1900000</v>
      </c>
      <c r="M80" s="731"/>
      <c r="N80" s="731">
        <f t="shared" si="18"/>
        <v>1900000</v>
      </c>
      <c r="O80" s="557">
        <f t="shared" si="19"/>
        <v>0</v>
      </c>
    </row>
    <row r="81" spans="1:15" ht="12.75">
      <c r="A81" s="547">
        <v>430000</v>
      </c>
      <c r="B81" s="554" t="s">
        <v>423</v>
      </c>
      <c r="C81" s="557"/>
      <c r="D81" s="730"/>
      <c r="E81" s="715"/>
      <c r="F81" s="715"/>
      <c r="G81" s="549"/>
      <c r="H81" s="549"/>
      <c r="I81" s="549">
        <v>1170000</v>
      </c>
      <c r="J81" s="557">
        <f t="shared" si="20"/>
        <v>1170000</v>
      </c>
      <c r="K81" s="731"/>
      <c r="L81" s="731"/>
      <c r="M81" s="731">
        <v>1000000</v>
      </c>
      <c r="N81" s="731">
        <f t="shared" si="18"/>
        <v>1000000</v>
      </c>
      <c r="O81" s="557">
        <f t="shared" si="19"/>
        <v>-170000</v>
      </c>
    </row>
    <row r="82" spans="1:15" ht="22.5">
      <c r="A82" s="547">
        <v>440000</v>
      </c>
      <c r="B82" s="559" t="s">
        <v>424</v>
      </c>
      <c r="C82" s="557">
        <f aca="true" t="shared" si="21" ref="C82:C89">D82+E82+F82</f>
        <v>0</v>
      </c>
      <c r="D82" s="730"/>
      <c r="E82" s="715">
        <f>E83</f>
        <v>0</v>
      </c>
      <c r="F82" s="715">
        <f>F83</f>
        <v>0</v>
      </c>
      <c r="G82" s="549"/>
      <c r="H82" s="549">
        <f aca="true" t="shared" si="22" ref="H82:M82">H83</f>
        <v>0</v>
      </c>
      <c r="I82" s="549">
        <f t="shared" si="22"/>
        <v>50000</v>
      </c>
      <c r="J82" s="549">
        <f t="shared" si="22"/>
        <v>50000</v>
      </c>
      <c r="K82" s="549">
        <f t="shared" si="22"/>
        <v>0</v>
      </c>
      <c r="L82" s="549">
        <f t="shared" si="22"/>
        <v>0</v>
      </c>
      <c r="M82" s="549">
        <f t="shared" si="22"/>
        <v>50000</v>
      </c>
      <c r="N82" s="731">
        <f t="shared" si="18"/>
        <v>50000</v>
      </c>
      <c r="O82" s="557">
        <f t="shared" si="19"/>
        <v>0</v>
      </c>
    </row>
    <row r="83" spans="1:15" ht="12.75">
      <c r="A83" s="563">
        <v>444200</v>
      </c>
      <c r="B83" s="695" t="s">
        <v>697</v>
      </c>
      <c r="C83" s="557">
        <f t="shared" si="21"/>
        <v>0</v>
      </c>
      <c r="D83" s="730"/>
      <c r="E83" s="715"/>
      <c r="F83" s="715"/>
      <c r="G83" s="767"/>
      <c r="H83" s="731"/>
      <c r="I83" s="731">
        <v>50000</v>
      </c>
      <c r="J83" s="557">
        <f>G83+H83+I83</f>
        <v>50000</v>
      </c>
      <c r="K83" s="731"/>
      <c r="L83" s="731"/>
      <c r="M83" s="731">
        <v>50000</v>
      </c>
      <c r="N83" s="731">
        <f t="shared" si="18"/>
        <v>50000</v>
      </c>
      <c r="O83" s="557">
        <f t="shared" si="19"/>
        <v>0</v>
      </c>
    </row>
    <row r="84" spans="1:15" ht="12.75">
      <c r="A84" s="547">
        <v>480000</v>
      </c>
      <c r="B84" s="559" t="s">
        <v>425</v>
      </c>
      <c r="C84" s="557"/>
      <c r="D84" s="730"/>
      <c r="E84" s="715"/>
      <c r="F84" s="715"/>
      <c r="G84" s="547"/>
      <c r="H84" s="549">
        <f aca="true" t="shared" si="23" ref="H84:N84">H85+H86+H87+H88+H89</f>
        <v>200000</v>
      </c>
      <c r="I84" s="549">
        <f t="shared" si="23"/>
        <v>1900000</v>
      </c>
      <c r="J84" s="549">
        <f t="shared" si="23"/>
        <v>2100000</v>
      </c>
      <c r="K84" s="549">
        <f t="shared" si="23"/>
        <v>0</v>
      </c>
      <c r="L84" s="549">
        <f t="shared" si="23"/>
        <v>150000</v>
      </c>
      <c r="M84" s="549">
        <f t="shared" si="23"/>
        <v>350000</v>
      </c>
      <c r="N84" s="549">
        <f t="shared" si="23"/>
        <v>500000</v>
      </c>
      <c r="O84" s="557">
        <f t="shared" si="19"/>
        <v>-1600000</v>
      </c>
    </row>
    <row r="85" spans="1:15" ht="12.75">
      <c r="A85" s="563">
        <v>482100</v>
      </c>
      <c r="B85" s="551" t="s">
        <v>700</v>
      </c>
      <c r="C85" s="557"/>
      <c r="D85" s="730"/>
      <c r="E85" s="715"/>
      <c r="F85" s="715"/>
      <c r="G85" s="767"/>
      <c r="H85" s="731">
        <v>200000</v>
      </c>
      <c r="I85" s="731">
        <v>800000</v>
      </c>
      <c r="J85" s="557">
        <f>G85+H85+I85</f>
        <v>1000000</v>
      </c>
      <c r="K85" s="731"/>
      <c r="L85" s="731">
        <v>150000</v>
      </c>
      <c r="M85" s="731">
        <v>50000</v>
      </c>
      <c r="N85" s="731">
        <f aca="true" t="shared" si="24" ref="N85:N90">K85+L85+M85</f>
        <v>200000</v>
      </c>
      <c r="O85" s="557">
        <f t="shared" si="19"/>
        <v>-800000</v>
      </c>
    </row>
    <row r="86" spans="1:15" ht="12.75">
      <c r="A86" s="563">
        <v>482200</v>
      </c>
      <c r="B86" s="551" t="s">
        <v>701</v>
      </c>
      <c r="C86" s="557">
        <f t="shared" si="21"/>
        <v>0</v>
      </c>
      <c r="D86" s="730"/>
      <c r="E86" s="715"/>
      <c r="F86" s="715"/>
      <c r="G86" s="767"/>
      <c r="H86" s="731"/>
      <c r="I86" s="731">
        <v>100000</v>
      </c>
      <c r="J86" s="557">
        <f>G86+H86+I86</f>
        <v>100000</v>
      </c>
      <c r="K86" s="731"/>
      <c r="L86" s="731"/>
      <c r="M86" s="731">
        <v>300000</v>
      </c>
      <c r="N86" s="731">
        <f t="shared" si="24"/>
        <v>300000</v>
      </c>
      <c r="O86" s="557">
        <f t="shared" si="19"/>
        <v>200000</v>
      </c>
    </row>
    <row r="87" spans="1:15" ht="12.75">
      <c r="A87" s="563">
        <v>482300</v>
      </c>
      <c r="B87" s="551" t="s">
        <v>699</v>
      </c>
      <c r="C87" s="557">
        <f t="shared" si="21"/>
        <v>0</v>
      </c>
      <c r="D87" s="730"/>
      <c r="E87" s="715"/>
      <c r="F87" s="715"/>
      <c r="G87" s="767"/>
      <c r="H87" s="731"/>
      <c r="I87" s="731">
        <v>1000000</v>
      </c>
      <c r="J87" s="557">
        <f>G87+H87+I87</f>
        <v>1000000</v>
      </c>
      <c r="K87" s="731"/>
      <c r="L87" s="731"/>
      <c r="M87" s="731"/>
      <c r="N87" s="731">
        <f t="shared" si="24"/>
        <v>0</v>
      </c>
      <c r="O87" s="557">
        <f t="shared" si="19"/>
        <v>-1000000</v>
      </c>
    </row>
    <row r="88" spans="1:15" ht="12.75">
      <c r="A88" s="563">
        <v>483100</v>
      </c>
      <c r="B88" s="551" t="s">
        <v>698</v>
      </c>
      <c r="C88" s="557">
        <f t="shared" si="21"/>
        <v>0</v>
      </c>
      <c r="D88" s="730"/>
      <c r="E88" s="715"/>
      <c r="F88" s="715"/>
      <c r="G88" s="767"/>
      <c r="H88" s="731"/>
      <c r="I88" s="731"/>
      <c r="J88" s="557">
        <f>G88+H88+I88</f>
        <v>0</v>
      </c>
      <c r="K88" s="731"/>
      <c r="L88" s="731"/>
      <c r="M88" s="731"/>
      <c r="N88" s="731">
        <f t="shared" si="24"/>
        <v>0</v>
      </c>
      <c r="O88" s="557">
        <f t="shared" si="19"/>
        <v>0</v>
      </c>
    </row>
    <row r="89" spans="1:15" ht="12.75">
      <c r="A89" s="563">
        <v>485100</v>
      </c>
      <c r="B89" s="551" t="s">
        <v>707</v>
      </c>
      <c r="C89" s="557">
        <f t="shared" si="21"/>
        <v>0</v>
      </c>
      <c r="D89" s="730"/>
      <c r="E89" s="715"/>
      <c r="F89" s="715"/>
      <c r="G89" s="767"/>
      <c r="H89" s="731"/>
      <c r="I89" s="731"/>
      <c r="J89" s="557">
        <f>G89+H89+I89</f>
        <v>0</v>
      </c>
      <c r="K89" s="731"/>
      <c r="L89" s="731"/>
      <c r="M89" s="731"/>
      <c r="N89" s="731">
        <f t="shared" si="24"/>
        <v>0</v>
      </c>
      <c r="O89" s="557">
        <f t="shared" si="19"/>
        <v>0</v>
      </c>
    </row>
    <row r="90" spans="1:15" ht="12.75">
      <c r="A90" s="547"/>
      <c r="B90" s="554" t="s">
        <v>722</v>
      </c>
      <c r="C90" s="557">
        <f>C42+C49+C55+C56+C64+C65+C67+C70+C45+C46+C48</f>
        <v>525221800</v>
      </c>
      <c r="D90" s="557">
        <f>D84+D82+D81+D70+D67+D64+D56+D55+D49+D48+D47+D46+D45+D42+D89</f>
        <v>14321800</v>
      </c>
      <c r="E90" s="557">
        <f>E84+E82+E81+E70+E67+E64+E56+E55+E49+E48+E47+E46+E45+E42+E89</f>
        <v>486600000</v>
      </c>
      <c r="F90" s="557">
        <f>F84+F82+F81+F70+F67+F64+F56+F55+F49+F48+F47+F46+F45+F42</f>
        <v>24300000</v>
      </c>
      <c r="G90" s="549">
        <f>G84+G82+G81+G70+G67+G64+G56+G55+G49+G48+G47+G46+G45+G42</f>
        <v>14321800</v>
      </c>
      <c r="H90" s="549">
        <f>H84+H82+H70+H67+H64+H56+H55+H49+H48+H47+H46+H45+H42</f>
        <v>531196000</v>
      </c>
      <c r="I90" s="549">
        <f>I84+I82+I70+I67+I64+I56+I55+I49+I48+I47+I46+I45+I42+I81</f>
        <v>30450000</v>
      </c>
      <c r="J90" s="549">
        <f>J84+J82+J70+J67+J64+J56+J55+J49+J48+J47+J46+J45+J42+J81</f>
        <v>575967800</v>
      </c>
      <c r="K90" s="549">
        <f>K84+K82+K70+K67+K64+K56+K55+K49+K48+K47+K46+K45+K42+K81</f>
        <v>6200000</v>
      </c>
      <c r="L90" s="549">
        <f>L84+L82+L70+L67+L64+L56+L55+L49+L48+L47+L46+L45+L42+L81</f>
        <v>517164000</v>
      </c>
      <c r="M90" s="549">
        <f>M84+M82+M70+M67+M64+M56+M55+M49+M48+M47+M46+M45+M42+M81</f>
        <v>35220000</v>
      </c>
      <c r="N90" s="731">
        <f t="shared" si="24"/>
        <v>558584000</v>
      </c>
      <c r="O90" s="557">
        <f t="shared" si="19"/>
        <v>-17383800</v>
      </c>
    </row>
    <row r="91" spans="1:15" ht="12.75">
      <c r="A91" s="718" t="s">
        <v>715</v>
      </c>
      <c r="B91" s="718"/>
      <c r="C91" s="719"/>
      <c r="D91" s="675" t="s">
        <v>195</v>
      </c>
      <c r="E91" s="675"/>
      <c r="F91" s="675"/>
      <c r="G91" s="728"/>
      <c r="H91" s="728"/>
      <c r="I91" s="728"/>
      <c r="J91" s="728"/>
      <c r="K91" s="728"/>
      <c r="L91" s="728"/>
      <c r="M91" s="728"/>
      <c r="N91" s="727"/>
      <c r="O91" s="727"/>
    </row>
    <row r="92" spans="1:15" ht="12.75">
      <c r="A92" s="569"/>
      <c r="B92" s="651"/>
      <c r="C92" s="733"/>
      <c r="E92" s="733"/>
      <c r="F92" s="759" t="s">
        <v>368</v>
      </c>
      <c r="G92" s="759"/>
      <c r="H92" s="759"/>
      <c r="I92" s="759"/>
      <c r="J92" s="768" t="s">
        <v>731</v>
      </c>
      <c r="K92" s="769"/>
      <c r="L92" s="770"/>
      <c r="N92" s="771"/>
      <c r="O92" s="727"/>
    </row>
    <row r="93" spans="1:15" ht="33.75" customHeight="1">
      <c r="A93" s="573" t="s">
        <v>742</v>
      </c>
      <c r="B93" s="573" t="s">
        <v>400</v>
      </c>
      <c r="C93" s="563"/>
      <c r="D93" s="717"/>
      <c r="E93" s="735"/>
      <c r="G93" s="739" t="s">
        <v>708</v>
      </c>
      <c r="H93" s="772" t="s">
        <v>692</v>
      </c>
      <c r="I93" s="765" t="s">
        <v>716</v>
      </c>
      <c r="J93" s="737" t="s">
        <v>708</v>
      </c>
      <c r="K93" s="737" t="s">
        <v>404</v>
      </c>
      <c r="L93" s="737" t="s">
        <v>716</v>
      </c>
      <c r="M93" s="557" t="s">
        <v>609</v>
      </c>
      <c r="N93" s="567"/>
      <c r="O93" s="727"/>
    </row>
    <row r="94" spans="1:15" ht="12.75">
      <c r="A94" s="547">
        <v>511000</v>
      </c>
      <c r="B94" s="547" t="s">
        <v>711</v>
      </c>
      <c r="C94" s="549"/>
      <c r="D94" s="549"/>
      <c r="E94" s="557"/>
      <c r="G94" s="549">
        <f>G95</f>
        <v>6761600</v>
      </c>
      <c r="H94" s="549"/>
      <c r="I94" s="549">
        <f>G94+H94</f>
        <v>6761600</v>
      </c>
      <c r="J94" s="549">
        <f>J95+J96</f>
        <v>13000000</v>
      </c>
      <c r="K94" s="549">
        <f>K95+K96</f>
        <v>0</v>
      </c>
      <c r="L94" s="549">
        <f>J94+K94</f>
        <v>13000000</v>
      </c>
      <c r="M94" s="557">
        <f aca="true" t="shared" si="25" ref="M94:M105">L94-I94</f>
        <v>6238400</v>
      </c>
      <c r="N94" s="773"/>
      <c r="O94" s="727"/>
    </row>
    <row r="95" spans="1:15" ht="12.75">
      <c r="A95" s="563">
        <v>511300</v>
      </c>
      <c r="B95" s="717" t="s">
        <v>719</v>
      </c>
      <c r="C95" s="557"/>
      <c r="D95" s="557"/>
      <c r="E95" s="557"/>
      <c r="G95" s="557">
        <v>6761600</v>
      </c>
      <c r="H95" s="557"/>
      <c r="I95" s="557">
        <f>G95+H95</f>
        <v>6761600</v>
      </c>
      <c r="J95" s="731"/>
      <c r="K95" s="731"/>
      <c r="L95" s="549">
        <f aca="true" t="shared" si="26" ref="L95:L108">J95+K95</f>
        <v>0</v>
      </c>
      <c r="M95" s="557">
        <f t="shared" si="25"/>
        <v>-6761600</v>
      </c>
      <c r="N95" s="773"/>
      <c r="O95" s="727"/>
    </row>
    <row r="96" spans="1:15" ht="12.75">
      <c r="A96" s="563"/>
      <c r="B96" s="717" t="s">
        <v>733</v>
      </c>
      <c r="C96" s="557"/>
      <c r="D96" s="557"/>
      <c r="E96" s="557"/>
      <c r="G96" s="557"/>
      <c r="H96" s="557"/>
      <c r="I96" s="557"/>
      <c r="J96" s="731">
        <v>13000000</v>
      </c>
      <c r="K96" s="731"/>
      <c r="L96" s="549">
        <f t="shared" si="26"/>
        <v>13000000</v>
      </c>
      <c r="M96" s="557">
        <f t="shared" si="25"/>
        <v>13000000</v>
      </c>
      <c r="N96" s="773"/>
      <c r="O96" s="727"/>
    </row>
    <row r="97" spans="1:15" ht="12.75">
      <c r="A97" s="547">
        <v>512000</v>
      </c>
      <c r="B97" s="573" t="s">
        <v>705</v>
      </c>
      <c r="C97" s="549"/>
      <c r="D97" s="549"/>
      <c r="E97" s="557"/>
      <c r="G97" s="549">
        <f>G98+G105</f>
        <v>12202000</v>
      </c>
      <c r="H97" s="549">
        <f>H98</f>
        <v>5670000</v>
      </c>
      <c r="I97" s="549">
        <f>I98+I105</f>
        <v>17872000</v>
      </c>
      <c r="J97" s="549">
        <f>J99+J100+J101+J102+J103+J104+J105</f>
        <v>9180000</v>
      </c>
      <c r="K97" s="549">
        <f>K99+K100+K101+K102+K103+K104+K105</f>
        <v>3000000</v>
      </c>
      <c r="L97" s="549">
        <f t="shared" si="26"/>
        <v>12180000</v>
      </c>
      <c r="M97" s="549">
        <f t="shared" si="25"/>
        <v>-5692000</v>
      </c>
      <c r="N97" s="773"/>
      <c r="O97" s="727"/>
    </row>
    <row r="98" spans="1:15" ht="12.75">
      <c r="A98" s="547">
        <v>512500</v>
      </c>
      <c r="B98" s="573" t="s">
        <v>725</v>
      </c>
      <c r="C98" s="549"/>
      <c r="D98" s="549"/>
      <c r="E98" s="549"/>
      <c r="F98" s="763"/>
      <c r="G98" s="549">
        <f>4600000+1464000+1200000+276000+1932000+990000</f>
        <v>10462000</v>
      </c>
      <c r="H98" s="549">
        <v>5670000</v>
      </c>
      <c r="I98" s="549">
        <f>G98+H98</f>
        <v>16132000</v>
      </c>
      <c r="J98" s="549">
        <f>J99+J100+J101+J102+J103+J104</f>
        <v>9180000</v>
      </c>
      <c r="K98" s="549"/>
      <c r="L98" s="549">
        <f t="shared" si="26"/>
        <v>9180000</v>
      </c>
      <c r="M98" s="549">
        <f t="shared" si="25"/>
        <v>-6952000</v>
      </c>
      <c r="N98" s="773"/>
      <c r="O98" s="727"/>
    </row>
    <row r="99" spans="1:15" ht="33.75">
      <c r="A99" s="563"/>
      <c r="B99" s="717" t="s">
        <v>726</v>
      </c>
      <c r="C99" s="557"/>
      <c r="D99" s="557"/>
      <c r="E99" s="557"/>
      <c r="G99" s="557">
        <v>4600000</v>
      </c>
      <c r="H99" s="557"/>
      <c r="I99" s="557">
        <f aca="true" t="shared" si="27" ref="I99:I104">G99+H99</f>
        <v>4600000</v>
      </c>
      <c r="J99" s="731">
        <v>4600000</v>
      </c>
      <c r="K99" s="731"/>
      <c r="L99" s="549">
        <f t="shared" si="26"/>
        <v>4600000</v>
      </c>
      <c r="M99" s="557">
        <f t="shared" si="25"/>
        <v>0</v>
      </c>
      <c r="N99" s="773"/>
      <c r="O99" s="727"/>
    </row>
    <row r="100" spans="1:15" ht="22.5">
      <c r="A100" s="563"/>
      <c r="B100" s="717" t="s">
        <v>727</v>
      </c>
      <c r="C100" s="557"/>
      <c r="D100" s="557"/>
      <c r="E100" s="557"/>
      <c r="G100" s="557">
        <v>1464000</v>
      </c>
      <c r="H100" s="557"/>
      <c r="I100" s="557">
        <f t="shared" si="27"/>
        <v>1464000</v>
      </c>
      <c r="J100" s="731">
        <v>1464000</v>
      </c>
      <c r="K100" s="731"/>
      <c r="L100" s="549">
        <f t="shared" si="26"/>
        <v>1464000</v>
      </c>
      <c r="M100" s="557">
        <f t="shared" si="25"/>
        <v>0</v>
      </c>
      <c r="N100" s="773"/>
      <c r="O100" s="727"/>
    </row>
    <row r="101" spans="1:15" ht="22.5">
      <c r="A101" s="563"/>
      <c r="B101" s="717" t="s">
        <v>728</v>
      </c>
      <c r="C101" s="557"/>
      <c r="D101" s="557"/>
      <c r="E101" s="557"/>
      <c r="G101" s="557">
        <v>1200000</v>
      </c>
      <c r="H101" s="557"/>
      <c r="I101" s="557">
        <f t="shared" si="27"/>
        <v>1200000</v>
      </c>
      <c r="J101" s="731">
        <v>1200000</v>
      </c>
      <c r="K101" s="731"/>
      <c r="L101" s="549">
        <f t="shared" si="26"/>
        <v>1200000</v>
      </c>
      <c r="M101" s="557">
        <f t="shared" si="25"/>
        <v>0</v>
      </c>
      <c r="N101" s="773"/>
      <c r="O101" s="727"/>
    </row>
    <row r="102" spans="1:15" ht="12.75">
      <c r="A102" s="563"/>
      <c r="B102" s="717" t="s">
        <v>729</v>
      </c>
      <c r="C102" s="557"/>
      <c r="D102" s="557"/>
      <c r="E102" s="557"/>
      <c r="G102" s="557">
        <v>276000</v>
      </c>
      <c r="H102" s="557"/>
      <c r="I102" s="557">
        <f t="shared" si="27"/>
        <v>276000</v>
      </c>
      <c r="J102" s="731">
        <v>276000</v>
      </c>
      <c r="K102" s="731"/>
      <c r="L102" s="549">
        <f t="shared" si="26"/>
        <v>276000</v>
      </c>
      <c r="M102" s="557">
        <f t="shared" si="25"/>
        <v>0</v>
      </c>
      <c r="N102" s="773"/>
      <c r="O102" s="727"/>
    </row>
    <row r="103" spans="1:15" ht="12.75">
      <c r="A103" s="563"/>
      <c r="B103" s="717" t="s">
        <v>730</v>
      </c>
      <c r="C103" s="557"/>
      <c r="D103" s="557"/>
      <c r="E103" s="557"/>
      <c r="G103" s="557">
        <v>990000</v>
      </c>
      <c r="H103" s="557"/>
      <c r="I103" s="557">
        <f t="shared" si="27"/>
        <v>990000</v>
      </c>
      <c r="J103" s="731">
        <v>990000</v>
      </c>
      <c r="K103" s="731"/>
      <c r="L103" s="549">
        <f t="shared" si="26"/>
        <v>990000</v>
      </c>
      <c r="M103" s="557">
        <f t="shared" si="25"/>
        <v>0</v>
      </c>
      <c r="N103" s="773"/>
      <c r="O103" s="727"/>
    </row>
    <row r="104" spans="1:15" ht="12.75">
      <c r="A104" s="563"/>
      <c r="B104" s="717" t="s">
        <v>737</v>
      </c>
      <c r="C104" s="557"/>
      <c r="D104" s="557"/>
      <c r="E104" s="557"/>
      <c r="G104" s="557"/>
      <c r="H104" s="557"/>
      <c r="I104" s="557">
        <f t="shared" si="27"/>
        <v>0</v>
      </c>
      <c r="J104" s="731">
        <v>650000</v>
      </c>
      <c r="K104" s="731"/>
      <c r="L104" s="549">
        <f t="shared" si="26"/>
        <v>650000</v>
      </c>
      <c r="M104" s="557">
        <f t="shared" si="25"/>
        <v>650000</v>
      </c>
      <c r="N104" s="773"/>
      <c r="O104" s="727"/>
    </row>
    <row r="105" spans="1:15" ht="12.75">
      <c r="A105" s="547">
        <v>512200</v>
      </c>
      <c r="B105" s="573" t="s">
        <v>713</v>
      </c>
      <c r="C105" s="549"/>
      <c r="D105" s="549"/>
      <c r="E105" s="549"/>
      <c r="F105" s="763"/>
      <c r="G105" s="549">
        <v>1740000</v>
      </c>
      <c r="H105" s="549"/>
      <c r="I105" s="549">
        <f>G105+H105</f>
        <v>1740000</v>
      </c>
      <c r="J105" s="549"/>
      <c r="K105" s="549">
        <v>3000000</v>
      </c>
      <c r="L105" s="549">
        <f t="shared" si="26"/>
        <v>3000000</v>
      </c>
      <c r="M105" s="549">
        <f t="shared" si="25"/>
        <v>1260000</v>
      </c>
      <c r="N105" s="773"/>
      <c r="O105" s="727"/>
    </row>
    <row r="106" spans="1:15" ht="12.75">
      <c r="A106" s="563"/>
      <c r="B106" s="717" t="s">
        <v>740</v>
      </c>
      <c r="C106" s="557"/>
      <c r="D106" s="557"/>
      <c r="E106" s="557"/>
      <c r="G106" s="557">
        <v>1740000</v>
      </c>
      <c r="H106" s="557"/>
      <c r="I106" s="557">
        <f>G106+H106</f>
        <v>1740000</v>
      </c>
      <c r="J106" s="731"/>
      <c r="K106" s="731"/>
      <c r="L106" s="549"/>
      <c r="M106" s="557"/>
      <c r="N106" s="773"/>
      <c r="O106" s="727"/>
    </row>
    <row r="107" spans="1:15" ht="22.5">
      <c r="A107" s="563"/>
      <c r="B107" s="717" t="s">
        <v>741</v>
      </c>
      <c r="C107" s="557"/>
      <c r="D107" s="557"/>
      <c r="E107" s="557"/>
      <c r="G107" s="557">
        <v>1932000</v>
      </c>
      <c r="H107" s="557"/>
      <c r="I107" s="557">
        <f>G107+H107</f>
        <v>1932000</v>
      </c>
      <c r="J107" s="731"/>
      <c r="K107" s="731"/>
      <c r="L107" s="549"/>
      <c r="M107" s="557"/>
      <c r="N107" s="773"/>
      <c r="O107" s="727"/>
    </row>
    <row r="108" spans="1:15" ht="12.75">
      <c r="A108" s="547">
        <v>512000</v>
      </c>
      <c r="B108" s="573" t="s">
        <v>710</v>
      </c>
      <c r="C108" s="557"/>
      <c r="D108" s="557"/>
      <c r="E108" s="557"/>
      <c r="G108" s="549">
        <v>6700000</v>
      </c>
      <c r="H108" s="549"/>
      <c r="I108" s="549">
        <f>G108+H108</f>
        <v>6700000</v>
      </c>
      <c r="J108" s="731"/>
      <c r="K108" s="731"/>
      <c r="L108" s="549">
        <f t="shared" si="26"/>
        <v>0</v>
      </c>
      <c r="M108" s="549">
        <f>L108-I108</f>
        <v>-6700000</v>
      </c>
      <c r="N108" s="773"/>
      <c r="O108" s="727"/>
    </row>
    <row r="109" spans="1:15" ht="23.25" customHeight="1">
      <c r="A109" s="569"/>
      <c r="B109" s="717" t="s">
        <v>739</v>
      </c>
      <c r="C109" s="557"/>
      <c r="D109" s="557"/>
      <c r="E109" s="557"/>
      <c r="F109" s="697"/>
      <c r="G109" s="557">
        <v>6700000</v>
      </c>
      <c r="H109" s="549"/>
      <c r="I109" s="557">
        <f>G109+H109</f>
        <v>6700000</v>
      </c>
      <c r="J109" s="731"/>
      <c r="K109" s="731"/>
      <c r="L109" s="549"/>
      <c r="M109" s="549"/>
      <c r="N109" s="773"/>
      <c r="O109" s="727"/>
    </row>
    <row r="110" spans="1:15" ht="12.75">
      <c r="A110" s="569"/>
      <c r="B110" s="573" t="s">
        <v>357</v>
      </c>
      <c r="C110" s="557"/>
      <c r="D110" s="557"/>
      <c r="E110" s="557"/>
      <c r="G110" s="549">
        <f>G94+G97+G108</f>
        <v>25663600</v>
      </c>
      <c r="H110" s="549">
        <f>H94+H97+H108</f>
        <v>5670000</v>
      </c>
      <c r="I110" s="549">
        <f>I94+I97+I108</f>
        <v>31333600</v>
      </c>
      <c r="J110" s="549">
        <f>J94+J97</f>
        <v>22180000</v>
      </c>
      <c r="K110" s="549">
        <f>K94+K97</f>
        <v>3000000</v>
      </c>
      <c r="L110" s="549">
        <f>L94+L97</f>
        <v>25180000</v>
      </c>
      <c r="M110" s="549">
        <f>L110-I110</f>
        <v>-6153600</v>
      </c>
      <c r="N110" s="773"/>
      <c r="O110" s="727"/>
    </row>
    <row r="111" spans="1:15" ht="12.75">
      <c r="A111" s="569"/>
      <c r="B111" s="674"/>
      <c r="C111" s="733"/>
      <c r="D111" s="733"/>
      <c r="E111" s="733"/>
      <c r="G111" s="675"/>
      <c r="H111" s="675"/>
      <c r="I111" s="675"/>
      <c r="J111" s="675"/>
      <c r="K111" s="675"/>
      <c r="L111" s="675"/>
      <c r="M111" s="675"/>
      <c r="N111" s="773"/>
      <c r="O111" s="727"/>
    </row>
    <row r="112" spans="1:15" ht="12.75">
      <c r="A112" s="569"/>
      <c r="B112" s="674" t="s">
        <v>738</v>
      </c>
      <c r="C112" s="733"/>
      <c r="D112" s="733"/>
      <c r="E112" s="733"/>
      <c r="G112" s="774"/>
      <c r="H112" s="774"/>
      <c r="I112" s="774"/>
      <c r="J112" s="774"/>
      <c r="K112" s="675"/>
      <c r="L112" s="675"/>
      <c r="M112" s="675"/>
      <c r="N112" s="773"/>
      <c r="O112" s="727"/>
    </row>
    <row r="113" spans="1:13" ht="12.75">
      <c r="A113" s="569"/>
      <c r="B113" s="674"/>
      <c r="C113" s="675"/>
      <c r="D113" s="675"/>
      <c r="E113" s="675"/>
      <c r="F113" s="675"/>
      <c r="G113" s="759" t="s">
        <v>368</v>
      </c>
      <c r="H113" s="759"/>
      <c r="I113" s="759"/>
      <c r="J113" s="759"/>
      <c r="K113" s="768" t="s">
        <v>731</v>
      </c>
      <c r="L113" s="769"/>
      <c r="M113" s="770"/>
    </row>
    <row r="114" spans="3:14" ht="12.75">
      <c r="C114" s="764"/>
      <c r="F114" s="775"/>
      <c r="G114" s="736" t="s">
        <v>735</v>
      </c>
      <c r="H114" s="775" t="s">
        <v>403</v>
      </c>
      <c r="I114" s="736" t="s">
        <v>736</v>
      </c>
      <c r="J114" s="736" t="s">
        <v>2</v>
      </c>
      <c r="K114" s="736" t="s">
        <v>735</v>
      </c>
      <c r="L114" s="775" t="s">
        <v>403</v>
      </c>
      <c r="M114" s="736" t="s">
        <v>736</v>
      </c>
      <c r="N114" s="736" t="s">
        <v>2</v>
      </c>
    </row>
    <row r="115" spans="2:14" ht="12.75">
      <c r="B115" s="736" t="s">
        <v>642</v>
      </c>
      <c r="C115" s="775"/>
      <c r="D115" s="736"/>
      <c r="E115" s="736"/>
      <c r="F115" s="736"/>
      <c r="G115" s="775">
        <f>G110+G90</f>
        <v>39985400</v>
      </c>
      <c r="H115" s="775">
        <f>H32</f>
        <v>531196000</v>
      </c>
      <c r="I115" s="775">
        <f>I32</f>
        <v>36120000</v>
      </c>
      <c r="J115" s="775">
        <f>I110+J90</f>
        <v>607301400</v>
      </c>
      <c r="K115" s="775">
        <f>K90+J110</f>
        <v>28380000</v>
      </c>
      <c r="L115" s="775">
        <f>L32</f>
        <v>517164000</v>
      </c>
      <c r="M115" s="775">
        <f>K110+M90</f>
        <v>38220000</v>
      </c>
      <c r="N115" s="775">
        <f>SUM(K115:M115)</f>
        <v>583764000</v>
      </c>
    </row>
    <row r="116" spans="2:14" ht="12.75">
      <c r="B116" s="736" t="s">
        <v>576</v>
      </c>
      <c r="C116" s="736"/>
      <c r="D116" s="736"/>
      <c r="E116" s="736"/>
      <c r="F116" s="736"/>
      <c r="G116" s="775">
        <f>G32</f>
        <v>39985400</v>
      </c>
      <c r="H116" s="775">
        <f aca="true" t="shared" si="28" ref="H116:M116">H32</f>
        <v>531196000</v>
      </c>
      <c r="I116" s="775">
        <f t="shared" si="28"/>
        <v>36120000</v>
      </c>
      <c r="J116" s="775">
        <f>SUM(G116:I116)</f>
        <v>607301400</v>
      </c>
      <c r="K116" s="775">
        <f t="shared" si="28"/>
        <v>28380000</v>
      </c>
      <c r="L116" s="775">
        <f t="shared" si="28"/>
        <v>517164000</v>
      </c>
      <c r="M116" s="775">
        <f t="shared" si="28"/>
        <v>38220000</v>
      </c>
      <c r="N116" s="775">
        <f>SUM(K116:M116)</f>
        <v>583764000</v>
      </c>
    </row>
    <row r="117" spans="2:13" ht="12.75">
      <c r="B117" s="736" t="s">
        <v>721</v>
      </c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</row>
    <row r="118" spans="2:13" ht="12.75">
      <c r="B118" s="736"/>
      <c r="C118" s="736"/>
      <c r="D118" s="736"/>
      <c r="E118" s="736"/>
      <c r="F118" s="736"/>
      <c r="G118" s="736"/>
      <c r="H118" s="736"/>
      <c r="I118" s="736"/>
      <c r="J118" s="736"/>
      <c r="K118" s="736"/>
      <c r="L118" s="736"/>
      <c r="M118" s="736"/>
    </row>
    <row r="119" spans="2:13" ht="12.75">
      <c r="B119" s="736"/>
      <c r="C119" s="736"/>
      <c r="D119" s="736"/>
      <c r="E119" s="736"/>
      <c r="F119" s="736"/>
      <c r="G119" s="736"/>
      <c r="H119" s="736"/>
      <c r="I119" s="736"/>
      <c r="J119" s="736"/>
      <c r="K119" s="736"/>
      <c r="L119" s="736"/>
      <c r="M119" s="736"/>
    </row>
    <row r="120" spans="2:13" ht="12.75">
      <c r="B120" s="736"/>
      <c r="C120" s="736"/>
      <c r="D120" s="736"/>
      <c r="E120" s="736"/>
      <c r="F120" s="736"/>
      <c r="G120" s="736"/>
      <c r="H120" s="736"/>
      <c r="I120" s="736"/>
      <c r="J120" s="736"/>
      <c r="K120" s="736"/>
      <c r="L120" s="736"/>
      <c r="M120" s="736"/>
    </row>
    <row r="121" spans="2:11" ht="12.75">
      <c r="B121" s="569"/>
      <c r="C121" s="733"/>
      <c r="D121" s="733"/>
      <c r="E121" s="733"/>
      <c r="F121" s="733"/>
      <c r="G121" s="766"/>
      <c r="H121" s="766"/>
      <c r="I121" s="766" t="s">
        <v>743</v>
      </c>
      <c r="J121" s="766"/>
      <c r="K121" s="729"/>
    </row>
    <row r="122" spans="2:11" ht="12.75">
      <c r="B122" s="674"/>
      <c r="C122" s="733"/>
      <c r="D122" s="733"/>
      <c r="E122" s="733"/>
      <c r="F122" s="733"/>
      <c r="G122" s="727"/>
      <c r="H122" s="727"/>
      <c r="I122" s="727"/>
      <c r="J122" s="727"/>
      <c r="K122" s="727"/>
    </row>
    <row r="123" spans="1:11" ht="12.75">
      <c r="A123" s="718" t="s">
        <v>715</v>
      </c>
      <c r="B123" s="718"/>
      <c r="C123" s="736"/>
      <c r="D123" s="719" t="s">
        <v>721</v>
      </c>
      <c r="E123" s="697"/>
      <c r="F123" s="733"/>
      <c r="G123" s="727"/>
      <c r="H123" s="727"/>
      <c r="I123" s="727"/>
      <c r="J123" s="727"/>
      <c r="K123" s="727"/>
    </row>
    <row r="124" spans="1:14" ht="12.75">
      <c r="A124" s="716"/>
      <c r="B124" s="569"/>
      <c r="C124" s="697"/>
      <c r="D124" s="716"/>
      <c r="E124" s="716"/>
      <c r="F124" s="716"/>
      <c r="G124" s="760" t="s">
        <v>368</v>
      </c>
      <c r="H124" s="761"/>
      <c r="I124" s="761"/>
      <c r="J124" s="762"/>
      <c r="K124" s="760" t="s">
        <v>731</v>
      </c>
      <c r="L124" s="761"/>
      <c r="M124" s="761"/>
      <c r="N124" s="762"/>
    </row>
    <row r="125" spans="1:15" ht="56.25">
      <c r="A125" s="732" t="s">
        <v>399</v>
      </c>
      <c r="B125" s="732" t="s">
        <v>400</v>
      </c>
      <c r="C125" s="563" t="s">
        <v>720</v>
      </c>
      <c r="D125" s="717" t="s">
        <v>708</v>
      </c>
      <c r="E125" s="717" t="s">
        <v>403</v>
      </c>
      <c r="F125" s="717" t="s">
        <v>404</v>
      </c>
      <c r="G125" s="739" t="s">
        <v>708</v>
      </c>
      <c r="H125" s="739" t="s">
        <v>403</v>
      </c>
      <c r="I125" s="575" t="s">
        <v>404</v>
      </c>
      <c r="J125" s="765" t="s">
        <v>716</v>
      </c>
      <c r="K125" s="739" t="s">
        <v>708</v>
      </c>
      <c r="L125" s="739" t="s">
        <v>403</v>
      </c>
      <c r="M125" s="575" t="s">
        <v>404</v>
      </c>
      <c r="N125" s="737" t="s">
        <v>716</v>
      </c>
      <c r="O125" s="557" t="s">
        <v>609</v>
      </c>
    </row>
    <row r="126" spans="1:15" ht="33.75">
      <c r="A126" s="573" t="s">
        <v>717</v>
      </c>
      <c r="B126" s="554" t="s">
        <v>598</v>
      </c>
      <c r="C126" s="557">
        <f>C127+C128</f>
        <v>410500000</v>
      </c>
      <c r="D126" s="557">
        <v>6200000</v>
      </c>
      <c r="E126" s="557">
        <f>E127+E128</f>
        <v>395100000</v>
      </c>
      <c r="F126" s="557">
        <f>F127+F128</f>
        <v>9200000</v>
      </c>
      <c r="G126" s="549">
        <v>6200000</v>
      </c>
      <c r="H126" s="549">
        <f>H108+H99</f>
        <v>0</v>
      </c>
      <c r="I126" s="549">
        <v>12000000</v>
      </c>
      <c r="J126" s="549">
        <f>G126+H126+I126</f>
        <v>18200000</v>
      </c>
      <c r="K126" s="549">
        <v>6200000</v>
      </c>
      <c r="L126" s="549">
        <f>L99+L108</f>
        <v>4600000</v>
      </c>
      <c r="M126" s="549">
        <f>M127+M128</f>
        <v>12000000</v>
      </c>
      <c r="N126" s="549">
        <f aca="true" t="shared" si="29" ref="N126:N158">K126+L126+M126</f>
        <v>22800000</v>
      </c>
      <c r="O126" s="557">
        <f aca="true" t="shared" si="30" ref="O126:O158">N126-J126</f>
        <v>4600000</v>
      </c>
    </row>
    <row r="127" spans="1:15" ht="12.75">
      <c r="A127" s="547">
        <v>411000</v>
      </c>
      <c r="B127" s="554" t="s">
        <v>718</v>
      </c>
      <c r="C127" s="557">
        <v>343358700</v>
      </c>
      <c r="D127" s="557">
        <v>3936000</v>
      </c>
      <c r="E127" s="557">
        <v>330300000</v>
      </c>
      <c r="F127" s="557">
        <v>7800000</v>
      </c>
      <c r="G127" s="557">
        <v>5258700</v>
      </c>
      <c r="H127" s="557">
        <v>347320000</v>
      </c>
      <c r="I127" s="557">
        <f>I126*84.43/100</f>
        <v>10131600.000000002</v>
      </c>
      <c r="J127" s="557">
        <f>SUM(G127:I127)</f>
        <v>362710300</v>
      </c>
      <c r="K127" s="731">
        <v>5258700</v>
      </c>
      <c r="L127" s="731">
        <v>347320000</v>
      </c>
      <c r="M127" s="731">
        <v>10131600</v>
      </c>
      <c r="N127" s="731">
        <f t="shared" si="29"/>
        <v>362710300</v>
      </c>
      <c r="O127" s="557">
        <f t="shared" si="30"/>
        <v>0</v>
      </c>
    </row>
    <row r="128" spans="1:15" ht="12.75">
      <c r="A128" s="547">
        <v>412000</v>
      </c>
      <c r="B128" s="554" t="s">
        <v>409</v>
      </c>
      <c r="C128" s="557">
        <v>67141300</v>
      </c>
      <c r="D128" s="557">
        <f>D126-D127</f>
        <v>2264000</v>
      </c>
      <c r="E128" s="557">
        <v>64800000</v>
      </c>
      <c r="F128" s="557">
        <v>1400000</v>
      </c>
      <c r="G128" s="557">
        <v>941300</v>
      </c>
      <c r="H128" s="557">
        <f>H126-H127</f>
        <v>-347320000</v>
      </c>
      <c r="I128" s="557">
        <f>I126-I127</f>
        <v>1868399.9999999981</v>
      </c>
      <c r="J128" s="557">
        <f>J126-J127</f>
        <v>-344510300</v>
      </c>
      <c r="K128" s="731">
        <v>941300</v>
      </c>
      <c r="L128" s="731">
        <v>64050000</v>
      </c>
      <c r="M128" s="731">
        <v>1868400</v>
      </c>
      <c r="N128" s="731">
        <f t="shared" si="29"/>
        <v>66859700</v>
      </c>
      <c r="O128" s="557">
        <f t="shared" si="30"/>
        <v>411370000</v>
      </c>
    </row>
    <row r="129" spans="1:15" ht="22.5">
      <c r="A129" s="547">
        <v>413000</v>
      </c>
      <c r="B129" s="559" t="s">
        <v>563</v>
      </c>
      <c r="C129" s="557">
        <f>D129+E129+F129</f>
        <v>1000000</v>
      </c>
      <c r="D129" s="730"/>
      <c r="E129" s="715"/>
      <c r="F129" s="715">
        <v>1000000</v>
      </c>
      <c r="G129" s="549"/>
      <c r="H129" s="549"/>
      <c r="I129" s="549">
        <v>1000000</v>
      </c>
      <c r="J129" s="549">
        <f>G129+H129+I129</f>
        <v>1000000</v>
      </c>
      <c r="K129" s="731"/>
      <c r="L129" s="731"/>
      <c r="M129" s="731">
        <v>1000000</v>
      </c>
      <c r="N129" s="731">
        <f t="shared" si="29"/>
        <v>1000000</v>
      </c>
      <c r="O129" s="557">
        <f t="shared" si="30"/>
        <v>0</v>
      </c>
    </row>
    <row r="130" spans="1:15" ht="33.75">
      <c r="A130" s="547">
        <v>414000</v>
      </c>
      <c r="B130" s="573" t="s">
        <v>704</v>
      </c>
      <c r="C130" s="557">
        <f>D130+E130+F130</f>
        <v>1000000</v>
      </c>
      <c r="D130" s="557"/>
      <c r="E130" s="557">
        <f>E104</f>
        <v>0</v>
      </c>
      <c r="F130" s="557">
        <v>1000000</v>
      </c>
      <c r="G130" s="549"/>
      <c r="H130" s="549">
        <v>500000</v>
      </c>
      <c r="I130" s="549"/>
      <c r="J130" s="549">
        <f>G130+H130+I130</f>
        <v>500000</v>
      </c>
      <c r="K130" s="731"/>
      <c r="L130" s="731"/>
      <c r="M130" s="731">
        <v>1000000</v>
      </c>
      <c r="N130" s="731">
        <f t="shared" si="29"/>
        <v>1000000</v>
      </c>
      <c r="O130" s="557">
        <f t="shared" si="30"/>
        <v>500000</v>
      </c>
    </row>
    <row r="131" spans="1:15" ht="22.5">
      <c r="A131" s="547">
        <v>415000</v>
      </c>
      <c r="B131" s="559" t="s">
        <v>599</v>
      </c>
      <c r="C131" s="557"/>
      <c r="D131" s="557"/>
      <c r="E131" s="557">
        <f>E100+E109</f>
        <v>0</v>
      </c>
      <c r="F131" s="557"/>
      <c r="G131" s="549"/>
      <c r="H131" s="549">
        <f>H109+H100</f>
        <v>0</v>
      </c>
      <c r="I131" s="549">
        <v>2000000</v>
      </c>
      <c r="J131" s="549">
        <f>G131+H131+I131</f>
        <v>2000000</v>
      </c>
      <c r="K131" s="731"/>
      <c r="L131" s="731">
        <f>L100+L109</f>
        <v>1464000</v>
      </c>
      <c r="M131" s="731">
        <v>2500000</v>
      </c>
      <c r="N131" s="731">
        <f t="shared" si="29"/>
        <v>3964000</v>
      </c>
      <c r="O131" s="557">
        <f t="shared" si="30"/>
        <v>1964000</v>
      </c>
    </row>
    <row r="132" spans="1:15" ht="22.5">
      <c r="A132" s="547">
        <v>416000</v>
      </c>
      <c r="B132" s="559" t="s">
        <v>605</v>
      </c>
      <c r="C132" s="557">
        <f>D132+E132+F132</f>
        <v>6000000</v>
      </c>
      <c r="D132" s="557"/>
      <c r="E132" s="557">
        <v>6000000</v>
      </c>
      <c r="F132" s="557"/>
      <c r="G132" s="549"/>
      <c r="H132" s="549">
        <v>4800000</v>
      </c>
      <c r="I132" s="549"/>
      <c r="J132" s="549">
        <f>G132+H132+I132</f>
        <v>4800000</v>
      </c>
      <c r="K132" s="731"/>
      <c r="L132" s="731"/>
      <c r="M132" s="731"/>
      <c r="N132" s="731">
        <f t="shared" si="29"/>
        <v>0</v>
      </c>
      <c r="O132" s="557">
        <f t="shared" si="30"/>
        <v>-4800000</v>
      </c>
    </row>
    <row r="133" spans="1:15" ht="12.75">
      <c r="A133" s="547">
        <v>421000</v>
      </c>
      <c r="B133" s="559" t="s">
        <v>413</v>
      </c>
      <c r="C133" s="557">
        <f>E133+F133</f>
        <v>25500000</v>
      </c>
      <c r="D133" s="557">
        <f>D134+D135+D136+D137+D138</f>
        <v>0</v>
      </c>
      <c r="E133" s="557">
        <v>24000000</v>
      </c>
      <c r="F133" s="557">
        <v>1500000</v>
      </c>
      <c r="G133" s="731"/>
      <c r="H133" s="731">
        <f aca="true" t="shared" si="31" ref="H133:M133">H134+H135+H136+H137+H138</f>
        <v>22800000</v>
      </c>
      <c r="I133" s="731">
        <f t="shared" si="31"/>
        <v>1900000</v>
      </c>
      <c r="J133" s="731">
        <f t="shared" si="31"/>
        <v>24700000</v>
      </c>
      <c r="K133" s="731">
        <f t="shared" si="31"/>
        <v>0</v>
      </c>
      <c r="L133" s="731">
        <f t="shared" si="31"/>
        <v>22150000</v>
      </c>
      <c r="M133" s="731">
        <f t="shared" si="31"/>
        <v>1450000</v>
      </c>
      <c r="N133" s="731">
        <f t="shared" si="29"/>
        <v>23600000</v>
      </c>
      <c r="O133" s="557">
        <f t="shared" si="30"/>
        <v>-1100000</v>
      </c>
    </row>
    <row r="134" spans="1:15" ht="12.75">
      <c r="A134" s="563">
        <v>421100</v>
      </c>
      <c r="B134" s="551" t="s">
        <v>101</v>
      </c>
      <c r="C134" s="557">
        <f aca="true" t="shared" si="32" ref="C134:C140">D134+E134+F134</f>
        <v>0</v>
      </c>
      <c r="D134" s="730"/>
      <c r="E134" s="715"/>
      <c r="F134" s="715"/>
      <c r="G134" s="731"/>
      <c r="H134" s="731">
        <v>700000</v>
      </c>
      <c r="I134" s="731">
        <v>200000</v>
      </c>
      <c r="J134" s="549">
        <f aca="true" t="shared" si="33" ref="J134:J140">G134+H134+I134</f>
        <v>900000</v>
      </c>
      <c r="K134" s="731"/>
      <c r="L134" s="731">
        <v>800000</v>
      </c>
      <c r="M134" s="731">
        <v>200000</v>
      </c>
      <c r="N134" s="731">
        <f t="shared" si="29"/>
        <v>1000000</v>
      </c>
      <c r="O134" s="557">
        <f t="shared" si="30"/>
        <v>100000</v>
      </c>
    </row>
    <row r="135" spans="1:15" ht="12.75">
      <c r="A135" s="563">
        <v>421200</v>
      </c>
      <c r="B135" s="551" t="s">
        <v>102</v>
      </c>
      <c r="C135" s="557">
        <f t="shared" si="32"/>
        <v>0</v>
      </c>
      <c r="D135" s="730"/>
      <c r="E135" s="715"/>
      <c r="F135" s="715"/>
      <c r="G135" s="731"/>
      <c r="H135" s="731">
        <v>16000000</v>
      </c>
      <c r="I135" s="731">
        <v>200000</v>
      </c>
      <c r="J135" s="549">
        <f t="shared" si="33"/>
        <v>16200000</v>
      </c>
      <c r="K135" s="731"/>
      <c r="L135" s="731">
        <v>15900000</v>
      </c>
      <c r="M135" s="731">
        <v>300000</v>
      </c>
      <c r="N135" s="731">
        <f t="shared" si="29"/>
        <v>16200000</v>
      </c>
      <c r="O135" s="557">
        <f t="shared" si="30"/>
        <v>0</v>
      </c>
    </row>
    <row r="136" spans="1:15" ht="12.75">
      <c r="A136" s="563">
        <v>421300</v>
      </c>
      <c r="B136" s="551" t="s">
        <v>103</v>
      </c>
      <c r="C136" s="557">
        <f t="shared" si="32"/>
        <v>0</v>
      </c>
      <c r="D136" s="730"/>
      <c r="E136" s="715"/>
      <c r="F136" s="715"/>
      <c r="G136" s="731"/>
      <c r="H136" s="731">
        <f>2400000/8*11</f>
        <v>3300000</v>
      </c>
      <c r="I136" s="731">
        <v>300000</v>
      </c>
      <c r="J136" s="549">
        <f t="shared" si="33"/>
        <v>3600000</v>
      </c>
      <c r="K136" s="731"/>
      <c r="L136" s="731">
        <v>3500000</v>
      </c>
      <c r="M136" s="731">
        <v>300000</v>
      </c>
      <c r="N136" s="731">
        <f t="shared" si="29"/>
        <v>3800000</v>
      </c>
      <c r="O136" s="557">
        <f t="shared" si="30"/>
        <v>200000</v>
      </c>
    </row>
    <row r="137" spans="1:15" ht="12.75">
      <c r="A137" s="563">
        <v>421400</v>
      </c>
      <c r="B137" s="551" t="s">
        <v>104</v>
      </c>
      <c r="C137" s="557">
        <f t="shared" si="32"/>
        <v>0</v>
      </c>
      <c r="D137" s="730"/>
      <c r="E137" s="715"/>
      <c r="F137" s="715"/>
      <c r="G137" s="731"/>
      <c r="H137" s="731">
        <v>1000000</v>
      </c>
      <c r="I137" s="731">
        <v>1200000</v>
      </c>
      <c r="J137" s="549">
        <f t="shared" si="33"/>
        <v>2200000</v>
      </c>
      <c r="K137" s="731"/>
      <c r="L137" s="731">
        <v>950000</v>
      </c>
      <c r="M137" s="731">
        <v>650000</v>
      </c>
      <c r="N137" s="731">
        <f t="shared" si="29"/>
        <v>1600000</v>
      </c>
      <c r="O137" s="557">
        <f t="shared" si="30"/>
        <v>-600000</v>
      </c>
    </row>
    <row r="138" spans="1:15" ht="12.75">
      <c r="A138" s="563">
        <v>421500</v>
      </c>
      <c r="B138" s="551" t="s">
        <v>169</v>
      </c>
      <c r="C138" s="557">
        <f t="shared" si="32"/>
        <v>0</v>
      </c>
      <c r="D138" s="730"/>
      <c r="E138" s="715"/>
      <c r="F138" s="715"/>
      <c r="G138" s="731"/>
      <c r="H138" s="731">
        <v>1800000</v>
      </c>
      <c r="I138" s="731"/>
      <c r="J138" s="549">
        <f t="shared" si="33"/>
        <v>1800000</v>
      </c>
      <c r="K138" s="731"/>
      <c r="L138" s="731">
        <v>1000000</v>
      </c>
      <c r="M138" s="731"/>
      <c r="N138" s="731">
        <f t="shared" si="29"/>
        <v>1000000</v>
      </c>
      <c r="O138" s="557">
        <f t="shared" si="30"/>
        <v>-800000</v>
      </c>
    </row>
    <row r="139" spans="1:15" ht="12.75">
      <c r="A139" s="563">
        <v>421600</v>
      </c>
      <c r="B139" s="551" t="s">
        <v>693</v>
      </c>
      <c r="C139" s="557">
        <f t="shared" si="32"/>
        <v>0</v>
      </c>
      <c r="D139" s="730"/>
      <c r="E139" s="715"/>
      <c r="F139" s="715"/>
      <c r="G139" s="731"/>
      <c r="H139" s="731"/>
      <c r="I139" s="731"/>
      <c r="J139" s="549">
        <f t="shared" si="33"/>
        <v>0</v>
      </c>
      <c r="K139" s="731"/>
      <c r="L139" s="731"/>
      <c r="M139" s="731"/>
      <c r="N139" s="731">
        <f t="shared" si="29"/>
        <v>0</v>
      </c>
      <c r="O139" s="557">
        <f t="shared" si="30"/>
        <v>0</v>
      </c>
    </row>
    <row r="140" spans="1:15" ht="12.75">
      <c r="A140" s="547">
        <v>422000</v>
      </c>
      <c r="B140" s="554" t="s">
        <v>414</v>
      </c>
      <c r="C140" s="557">
        <f t="shared" si="32"/>
        <v>600000</v>
      </c>
      <c r="D140" s="730"/>
      <c r="E140" s="715"/>
      <c r="F140" s="715">
        <v>600000</v>
      </c>
      <c r="G140" s="549"/>
      <c r="H140" s="549"/>
      <c r="I140" s="549">
        <v>600000</v>
      </c>
      <c r="J140" s="549">
        <f t="shared" si="33"/>
        <v>600000</v>
      </c>
      <c r="K140" s="731"/>
      <c r="L140" s="731"/>
      <c r="M140" s="731">
        <v>700000</v>
      </c>
      <c r="N140" s="731">
        <f t="shared" si="29"/>
        <v>700000</v>
      </c>
      <c r="O140" s="557">
        <f t="shared" si="30"/>
        <v>100000</v>
      </c>
    </row>
    <row r="141" spans="1:15" ht="12.75">
      <c r="A141" s="547">
        <v>423000</v>
      </c>
      <c r="B141" s="554" t="s">
        <v>415</v>
      </c>
      <c r="C141" s="557">
        <v>15000000</v>
      </c>
      <c r="D141" s="557">
        <f>D142+D143+D144+D145+D146+D147+D148</f>
        <v>0</v>
      </c>
      <c r="E141" s="557">
        <v>10000000</v>
      </c>
      <c r="F141" s="557">
        <v>5000000</v>
      </c>
      <c r="G141" s="549"/>
      <c r="H141" s="549">
        <f aca="true" t="shared" si="34" ref="H141:M141">H142+H143+H144+H145+H146+H147+H148</f>
        <v>11560000</v>
      </c>
      <c r="I141" s="549">
        <f t="shared" si="34"/>
        <v>4800000</v>
      </c>
      <c r="J141" s="549">
        <f t="shared" si="34"/>
        <v>16360000</v>
      </c>
      <c r="K141" s="549">
        <f t="shared" si="34"/>
        <v>0</v>
      </c>
      <c r="L141" s="549">
        <f t="shared" si="34"/>
        <v>11350000</v>
      </c>
      <c r="M141" s="549">
        <f t="shared" si="34"/>
        <v>5000000</v>
      </c>
      <c r="N141" s="731">
        <f t="shared" si="29"/>
        <v>16350000</v>
      </c>
      <c r="O141" s="557">
        <f t="shared" si="30"/>
        <v>-10000</v>
      </c>
    </row>
    <row r="142" spans="1:15" ht="12.75">
      <c r="A142" s="563">
        <v>423200</v>
      </c>
      <c r="B142" s="551" t="s">
        <v>106</v>
      </c>
      <c r="C142" s="557"/>
      <c r="D142" s="730"/>
      <c r="E142" s="715"/>
      <c r="F142" s="715"/>
      <c r="G142" s="731"/>
      <c r="H142" s="731">
        <v>50000</v>
      </c>
      <c r="I142" s="731">
        <v>700000</v>
      </c>
      <c r="J142" s="549">
        <f aca="true" t="shared" si="35" ref="J142:J148">G142+H142+I142</f>
        <v>750000</v>
      </c>
      <c r="K142" s="731"/>
      <c r="L142" s="731">
        <v>100000</v>
      </c>
      <c r="M142" s="731">
        <v>700000</v>
      </c>
      <c r="N142" s="731">
        <f t="shared" si="29"/>
        <v>800000</v>
      </c>
      <c r="O142" s="557">
        <f t="shared" si="30"/>
        <v>50000</v>
      </c>
    </row>
    <row r="143" spans="1:15" ht="12.75">
      <c r="A143" s="563">
        <v>423300</v>
      </c>
      <c r="B143" s="551" t="s">
        <v>107</v>
      </c>
      <c r="C143" s="557"/>
      <c r="D143" s="730"/>
      <c r="E143" s="715"/>
      <c r="F143" s="715"/>
      <c r="G143" s="731"/>
      <c r="H143" s="731"/>
      <c r="I143" s="731">
        <v>1400000</v>
      </c>
      <c r="J143" s="549">
        <f t="shared" si="35"/>
        <v>1400000</v>
      </c>
      <c r="K143" s="731"/>
      <c r="L143" s="731"/>
      <c r="M143" s="731">
        <v>1500000</v>
      </c>
      <c r="N143" s="731">
        <f t="shared" si="29"/>
        <v>1500000</v>
      </c>
      <c r="O143" s="557">
        <f t="shared" si="30"/>
        <v>100000</v>
      </c>
    </row>
    <row r="144" spans="1:15" ht="12.75">
      <c r="A144" s="563">
        <v>423400</v>
      </c>
      <c r="B144" s="551" t="s">
        <v>108</v>
      </c>
      <c r="C144" s="557"/>
      <c r="D144" s="730"/>
      <c r="E144" s="715"/>
      <c r="F144" s="715"/>
      <c r="G144" s="731"/>
      <c r="H144" s="731">
        <v>10000</v>
      </c>
      <c r="I144" s="731">
        <v>500000</v>
      </c>
      <c r="J144" s="549">
        <f t="shared" si="35"/>
        <v>510000</v>
      </c>
      <c r="K144" s="731"/>
      <c r="L144" s="731">
        <v>50000</v>
      </c>
      <c r="M144" s="731">
        <v>550000</v>
      </c>
      <c r="N144" s="731">
        <f t="shared" si="29"/>
        <v>600000</v>
      </c>
      <c r="O144" s="557">
        <f t="shared" si="30"/>
        <v>90000</v>
      </c>
    </row>
    <row r="145" spans="1:15" ht="12.75">
      <c r="A145" s="563">
        <v>423500</v>
      </c>
      <c r="B145" s="551" t="s">
        <v>688</v>
      </c>
      <c r="C145" s="557"/>
      <c r="D145" s="730"/>
      <c r="E145" s="715"/>
      <c r="F145" s="715"/>
      <c r="G145" s="731"/>
      <c r="H145" s="731">
        <f>6000000/8*12</f>
        <v>9000000</v>
      </c>
      <c r="I145" s="731">
        <v>1500000</v>
      </c>
      <c r="J145" s="549">
        <f t="shared" si="35"/>
        <v>10500000</v>
      </c>
      <c r="K145" s="731"/>
      <c r="L145" s="731">
        <v>9000000</v>
      </c>
      <c r="M145" s="731">
        <v>1500000</v>
      </c>
      <c r="N145" s="731">
        <f t="shared" si="29"/>
        <v>10500000</v>
      </c>
      <c r="O145" s="557">
        <f t="shared" si="30"/>
        <v>0</v>
      </c>
    </row>
    <row r="146" spans="1:15" ht="12.75">
      <c r="A146" s="563">
        <v>423600</v>
      </c>
      <c r="B146" s="551" t="s">
        <v>694</v>
      </c>
      <c r="C146" s="557"/>
      <c r="D146" s="730"/>
      <c r="E146" s="715"/>
      <c r="F146" s="715"/>
      <c r="G146" s="731"/>
      <c r="H146" s="731">
        <v>1100000</v>
      </c>
      <c r="I146" s="731"/>
      <c r="J146" s="549">
        <f t="shared" si="35"/>
        <v>1100000</v>
      </c>
      <c r="K146" s="731"/>
      <c r="L146" s="731">
        <v>1200000</v>
      </c>
      <c r="M146" s="731"/>
      <c r="N146" s="731">
        <f t="shared" si="29"/>
        <v>1200000</v>
      </c>
      <c r="O146" s="557">
        <f t="shared" si="30"/>
        <v>100000</v>
      </c>
    </row>
    <row r="147" spans="1:15" ht="12.75">
      <c r="A147" s="563">
        <v>423700</v>
      </c>
      <c r="B147" s="551" t="s">
        <v>47</v>
      </c>
      <c r="C147" s="557"/>
      <c r="D147" s="730"/>
      <c r="E147" s="715"/>
      <c r="F147" s="715"/>
      <c r="G147" s="731"/>
      <c r="H147" s="731"/>
      <c r="I147" s="731">
        <v>500000</v>
      </c>
      <c r="J147" s="549">
        <f t="shared" si="35"/>
        <v>500000</v>
      </c>
      <c r="K147" s="731"/>
      <c r="L147" s="731"/>
      <c r="M147" s="731">
        <v>500000</v>
      </c>
      <c r="N147" s="731">
        <f t="shared" si="29"/>
        <v>500000</v>
      </c>
      <c r="O147" s="557">
        <f t="shared" si="30"/>
        <v>0</v>
      </c>
    </row>
    <row r="148" spans="1:15" ht="12.75">
      <c r="A148" s="563">
        <v>423900</v>
      </c>
      <c r="B148" s="695" t="s">
        <v>48</v>
      </c>
      <c r="C148" s="557"/>
      <c r="D148" s="730"/>
      <c r="E148" s="715"/>
      <c r="F148" s="715"/>
      <c r="G148" s="731"/>
      <c r="H148" s="731">
        <v>1400000</v>
      </c>
      <c r="I148" s="731">
        <v>200000</v>
      </c>
      <c r="J148" s="549">
        <f t="shared" si="35"/>
        <v>1600000</v>
      </c>
      <c r="K148" s="731"/>
      <c r="L148" s="731">
        <v>1000000</v>
      </c>
      <c r="M148" s="731">
        <v>250000</v>
      </c>
      <c r="N148" s="731">
        <f t="shared" si="29"/>
        <v>1250000</v>
      </c>
      <c r="O148" s="557">
        <f t="shared" si="30"/>
        <v>-350000</v>
      </c>
    </row>
    <row r="149" spans="1:15" ht="12.75">
      <c r="A149" s="547">
        <v>424000</v>
      </c>
      <c r="B149" s="554" t="s">
        <v>416</v>
      </c>
      <c r="C149" s="557">
        <v>1500000</v>
      </c>
      <c r="D149" s="557">
        <f>D150</f>
        <v>0</v>
      </c>
      <c r="E149" s="557">
        <v>500000</v>
      </c>
      <c r="F149" s="557">
        <v>1000000</v>
      </c>
      <c r="G149" s="549"/>
      <c r="H149" s="549">
        <f aca="true" t="shared" si="36" ref="H149:M149">H150+H151</f>
        <v>500000</v>
      </c>
      <c r="I149" s="549">
        <f t="shared" si="36"/>
        <v>1600000</v>
      </c>
      <c r="J149" s="549">
        <f t="shared" si="36"/>
        <v>2100000</v>
      </c>
      <c r="K149" s="549">
        <f t="shared" si="36"/>
        <v>0</v>
      </c>
      <c r="L149" s="549">
        <f t="shared" si="36"/>
        <v>500000</v>
      </c>
      <c r="M149" s="549">
        <f t="shared" si="36"/>
        <v>1650000</v>
      </c>
      <c r="N149" s="731">
        <f t="shared" si="29"/>
        <v>2150000</v>
      </c>
      <c r="O149" s="557">
        <f t="shared" si="30"/>
        <v>50000</v>
      </c>
    </row>
    <row r="150" spans="1:15" ht="12.75">
      <c r="A150" s="563">
        <v>424300</v>
      </c>
      <c r="B150" s="551" t="s">
        <v>702</v>
      </c>
      <c r="C150" s="557"/>
      <c r="D150" s="730"/>
      <c r="E150" s="715"/>
      <c r="F150" s="715"/>
      <c r="G150" s="731"/>
      <c r="H150" s="731">
        <v>300000</v>
      </c>
      <c r="I150" s="731">
        <v>1600000</v>
      </c>
      <c r="J150" s="549">
        <f>G150+H150+I150</f>
        <v>1900000</v>
      </c>
      <c r="K150" s="731"/>
      <c r="L150" s="731">
        <v>400000</v>
      </c>
      <c r="M150" s="731">
        <v>1500000</v>
      </c>
      <c r="N150" s="731">
        <f t="shared" si="29"/>
        <v>1900000</v>
      </c>
      <c r="O150" s="557">
        <f t="shared" si="30"/>
        <v>0</v>
      </c>
    </row>
    <row r="151" spans="1:15" ht="12.75">
      <c r="A151" s="563">
        <v>424900</v>
      </c>
      <c r="B151" s="551" t="s">
        <v>485</v>
      </c>
      <c r="C151" s="557"/>
      <c r="D151" s="730"/>
      <c r="E151" s="715"/>
      <c r="F151" s="715"/>
      <c r="G151" s="731"/>
      <c r="H151" s="731">
        <v>200000</v>
      </c>
      <c r="I151" s="731"/>
      <c r="J151" s="549">
        <f>G151+H151+I151</f>
        <v>200000</v>
      </c>
      <c r="K151" s="731"/>
      <c r="L151" s="731">
        <v>100000</v>
      </c>
      <c r="M151" s="731">
        <v>150000</v>
      </c>
      <c r="N151" s="731">
        <f t="shared" si="29"/>
        <v>250000</v>
      </c>
      <c r="O151" s="557">
        <f t="shared" si="30"/>
        <v>50000</v>
      </c>
    </row>
    <row r="152" spans="1:15" ht="12.75">
      <c r="A152" s="547">
        <v>425000</v>
      </c>
      <c r="B152" s="554" t="s">
        <v>417</v>
      </c>
      <c r="C152" s="557">
        <v>14121800</v>
      </c>
      <c r="D152" s="557">
        <v>8121800</v>
      </c>
      <c r="E152" s="557">
        <v>3000000</v>
      </c>
      <c r="F152" s="557">
        <v>3000000</v>
      </c>
      <c r="G152" s="549">
        <v>8121800</v>
      </c>
      <c r="H152" s="549">
        <f>H153+H154</f>
        <v>5500000</v>
      </c>
      <c r="I152" s="549">
        <f>I153+I154</f>
        <v>1800000</v>
      </c>
      <c r="J152" s="549">
        <f>G152+H152+I152</f>
        <v>15421800</v>
      </c>
      <c r="K152" s="731"/>
      <c r="L152" s="731">
        <f>L153+L154</f>
        <v>4303000</v>
      </c>
      <c r="M152" s="731">
        <f>M153+M154</f>
        <v>3719000</v>
      </c>
      <c r="N152" s="731">
        <f t="shared" si="29"/>
        <v>8022000</v>
      </c>
      <c r="O152" s="557">
        <f t="shared" si="30"/>
        <v>-7399800</v>
      </c>
    </row>
    <row r="153" spans="1:15" ht="22.5">
      <c r="A153" s="563">
        <v>425100</v>
      </c>
      <c r="B153" s="695" t="s">
        <v>703</v>
      </c>
      <c r="C153" s="557"/>
      <c r="D153" s="730"/>
      <c r="E153" s="715"/>
      <c r="F153" s="715"/>
      <c r="G153" s="731">
        <v>8121000</v>
      </c>
      <c r="H153" s="731">
        <v>3500000</v>
      </c>
      <c r="I153" s="731">
        <v>1500000</v>
      </c>
      <c r="J153" s="549">
        <f>G153+H153+I153</f>
        <v>13121000</v>
      </c>
      <c r="K153" s="731"/>
      <c r="L153" s="731">
        <f>3000000-897000</f>
        <v>2103000</v>
      </c>
      <c r="M153" s="731">
        <v>3419000</v>
      </c>
      <c r="N153" s="731">
        <f t="shared" si="29"/>
        <v>5522000</v>
      </c>
      <c r="O153" s="557">
        <f t="shared" si="30"/>
        <v>-7599000</v>
      </c>
    </row>
    <row r="154" spans="1:15" ht="12.75">
      <c r="A154" s="563">
        <v>425200</v>
      </c>
      <c r="B154" s="551" t="s">
        <v>113</v>
      </c>
      <c r="C154" s="557"/>
      <c r="D154" s="730"/>
      <c r="E154" s="715"/>
      <c r="F154" s="715"/>
      <c r="G154" s="731"/>
      <c r="H154" s="731">
        <v>2000000</v>
      </c>
      <c r="I154" s="731">
        <v>300000</v>
      </c>
      <c r="J154" s="549">
        <f>G154+H154+I154</f>
        <v>2300000</v>
      </c>
      <c r="K154" s="731"/>
      <c r="L154" s="731">
        <v>2200000</v>
      </c>
      <c r="M154" s="731">
        <v>300000</v>
      </c>
      <c r="N154" s="731">
        <f t="shared" si="29"/>
        <v>2500000</v>
      </c>
      <c r="O154" s="557">
        <f t="shared" si="30"/>
        <v>200000</v>
      </c>
    </row>
    <row r="155" spans="1:15" ht="12.75">
      <c r="A155" s="547">
        <v>426000</v>
      </c>
      <c r="B155" s="554" t="s">
        <v>418</v>
      </c>
      <c r="C155" s="557">
        <v>50000000</v>
      </c>
      <c r="D155" s="557">
        <f>D156+D157+D158+D160+D164+D165</f>
        <v>0</v>
      </c>
      <c r="E155" s="557">
        <v>48000000</v>
      </c>
      <c r="F155" s="557">
        <v>2000000</v>
      </c>
      <c r="G155" s="549"/>
      <c r="H155" s="549">
        <f aca="true" t="shared" si="37" ref="H155:M155">H156+H157+H158+H164+H165+H160</f>
        <v>61824000</v>
      </c>
      <c r="I155" s="549">
        <f t="shared" si="37"/>
        <v>1630000</v>
      </c>
      <c r="J155" s="549">
        <f t="shared" si="37"/>
        <v>63454000</v>
      </c>
      <c r="K155" s="549">
        <f t="shared" si="37"/>
        <v>0</v>
      </c>
      <c r="L155" s="549">
        <f t="shared" si="37"/>
        <v>48350000</v>
      </c>
      <c r="M155" s="549">
        <f t="shared" si="37"/>
        <v>4601000</v>
      </c>
      <c r="N155" s="731">
        <f t="shared" si="29"/>
        <v>52951000</v>
      </c>
      <c r="O155" s="557">
        <f t="shared" si="30"/>
        <v>-10503000</v>
      </c>
    </row>
    <row r="156" spans="1:15" ht="12.75">
      <c r="A156" s="563">
        <v>426100</v>
      </c>
      <c r="B156" s="551" t="s">
        <v>114</v>
      </c>
      <c r="C156" s="557"/>
      <c r="D156" s="730"/>
      <c r="E156" s="715"/>
      <c r="F156" s="715"/>
      <c r="G156" s="731"/>
      <c r="H156" s="731">
        <v>5000000</v>
      </c>
      <c r="I156" s="731">
        <v>200000</v>
      </c>
      <c r="J156" s="549">
        <f>G156+H156+I156</f>
        <v>5200000</v>
      </c>
      <c r="K156" s="731"/>
      <c r="L156" s="731">
        <v>5700000</v>
      </c>
      <c r="M156" s="731">
        <v>200000</v>
      </c>
      <c r="N156" s="731">
        <f t="shared" si="29"/>
        <v>5900000</v>
      </c>
      <c r="O156" s="557">
        <f t="shared" si="30"/>
        <v>700000</v>
      </c>
    </row>
    <row r="157" spans="1:15" ht="12.75">
      <c r="A157" s="563">
        <v>426300</v>
      </c>
      <c r="B157" s="551" t="s">
        <v>115</v>
      </c>
      <c r="C157" s="557"/>
      <c r="D157" s="730"/>
      <c r="E157" s="715"/>
      <c r="F157" s="715"/>
      <c r="G157" s="731"/>
      <c r="H157" s="731"/>
      <c r="I157" s="731">
        <v>580000</v>
      </c>
      <c r="J157" s="549">
        <f>G157+H157+I157</f>
        <v>580000</v>
      </c>
      <c r="K157" s="731"/>
      <c r="L157" s="731"/>
      <c r="M157" s="731">
        <v>500000</v>
      </c>
      <c r="N157" s="731">
        <f t="shared" si="29"/>
        <v>500000</v>
      </c>
      <c r="O157" s="557">
        <f t="shared" si="30"/>
        <v>-80000</v>
      </c>
    </row>
    <row r="158" spans="1:15" ht="12.75">
      <c r="A158" s="563">
        <v>426400</v>
      </c>
      <c r="B158" s="551" t="s">
        <v>419</v>
      </c>
      <c r="C158" s="557"/>
      <c r="D158" s="730"/>
      <c r="E158" s="715"/>
      <c r="F158" s="715"/>
      <c r="G158" s="731"/>
      <c r="H158" s="731">
        <f>27000000-J135</f>
        <v>10800000</v>
      </c>
      <c r="I158" s="731"/>
      <c r="J158" s="549">
        <f>G158+H158+I158</f>
        <v>10800000</v>
      </c>
      <c r="K158" s="731"/>
      <c r="L158" s="731">
        <v>10700000</v>
      </c>
      <c r="M158" s="731">
        <v>100000</v>
      </c>
      <c r="N158" s="731">
        <f t="shared" si="29"/>
        <v>10800000</v>
      </c>
      <c r="O158" s="557">
        <f t="shared" si="30"/>
        <v>0</v>
      </c>
    </row>
    <row r="159" spans="1:15" ht="22.5">
      <c r="A159" s="573" t="s">
        <v>742</v>
      </c>
      <c r="B159" s="732" t="s">
        <v>400</v>
      </c>
      <c r="C159" s="563" t="s">
        <v>720</v>
      </c>
      <c r="D159" s="717" t="s">
        <v>708</v>
      </c>
      <c r="E159" s="717" t="s">
        <v>403</v>
      </c>
      <c r="F159" s="717" t="s">
        <v>404</v>
      </c>
      <c r="G159" s="739" t="s">
        <v>708</v>
      </c>
      <c r="H159" s="739" t="s">
        <v>403</v>
      </c>
      <c r="I159" s="575" t="s">
        <v>404</v>
      </c>
      <c r="J159" s="765" t="s">
        <v>716</v>
      </c>
      <c r="K159" s="737" t="s">
        <v>708</v>
      </c>
      <c r="L159" s="737" t="s">
        <v>403</v>
      </c>
      <c r="M159" s="737" t="s">
        <v>404</v>
      </c>
      <c r="N159" s="737" t="s">
        <v>716</v>
      </c>
      <c r="O159" s="557" t="s">
        <v>609</v>
      </c>
    </row>
    <row r="160" spans="1:15" ht="12.75">
      <c r="A160" s="563">
        <v>426700</v>
      </c>
      <c r="B160" s="554" t="s">
        <v>687</v>
      </c>
      <c r="C160" s="557"/>
      <c r="D160" s="557"/>
      <c r="E160" s="557"/>
      <c r="F160" s="557"/>
      <c r="G160" s="549"/>
      <c r="H160" s="549">
        <f aca="true" t="shared" si="38" ref="H160:M160">H161+H162+H163</f>
        <v>43397000</v>
      </c>
      <c r="I160" s="549">
        <f t="shared" si="38"/>
        <v>200000</v>
      </c>
      <c r="J160" s="549">
        <f t="shared" si="38"/>
        <v>43597000</v>
      </c>
      <c r="K160" s="549">
        <f t="shared" si="38"/>
        <v>0</v>
      </c>
      <c r="L160" s="549">
        <f t="shared" si="38"/>
        <v>28300000</v>
      </c>
      <c r="M160" s="549">
        <f t="shared" si="38"/>
        <v>3151000</v>
      </c>
      <c r="N160" s="731">
        <f aca="true" t="shared" si="39" ref="N160:N168">K160+L160+M160</f>
        <v>31451000</v>
      </c>
      <c r="O160" s="557">
        <f aca="true" t="shared" si="40" ref="O160:O175">N160-J160</f>
        <v>-12146000</v>
      </c>
    </row>
    <row r="161" spans="1:15" ht="12.75">
      <c r="A161" s="563">
        <v>426711</v>
      </c>
      <c r="B161" s="695" t="s">
        <v>714</v>
      </c>
      <c r="C161" s="557"/>
      <c r="D161" s="730"/>
      <c r="E161" s="715"/>
      <c r="F161" s="715"/>
      <c r="G161" s="731"/>
      <c r="H161" s="731">
        <v>22300000</v>
      </c>
      <c r="I161" s="731">
        <v>200000</v>
      </c>
      <c r="J161" s="549">
        <f aca="true" t="shared" si="41" ref="J161:J166">G161+H161+I161</f>
        <v>22500000</v>
      </c>
      <c r="K161" s="731"/>
      <c r="L161" s="731">
        <v>22300000</v>
      </c>
      <c r="M161" s="731"/>
      <c r="N161" s="731">
        <f t="shared" si="39"/>
        <v>22300000</v>
      </c>
      <c r="O161" s="557">
        <f t="shared" si="40"/>
        <v>-200000</v>
      </c>
    </row>
    <row r="162" spans="1:15" ht="12.75">
      <c r="A162" s="563">
        <v>4267113</v>
      </c>
      <c r="B162" s="551" t="s">
        <v>422</v>
      </c>
      <c r="C162" s="557"/>
      <c r="D162" s="730"/>
      <c r="E162" s="715"/>
      <c r="F162" s="715"/>
      <c r="G162" s="731"/>
      <c r="H162" s="731">
        <v>3000000</v>
      </c>
      <c r="I162" s="731"/>
      <c r="J162" s="549">
        <f t="shared" si="41"/>
        <v>3000000</v>
      </c>
      <c r="K162" s="731"/>
      <c r="L162" s="731">
        <v>3000000</v>
      </c>
      <c r="M162" s="731">
        <v>1000000</v>
      </c>
      <c r="N162" s="731">
        <f t="shared" si="39"/>
        <v>4000000</v>
      </c>
      <c r="O162" s="557">
        <f t="shared" si="40"/>
        <v>1000000</v>
      </c>
    </row>
    <row r="163" spans="1:15" ht="12.75">
      <c r="A163" s="716">
        <v>4267511</v>
      </c>
      <c r="B163" s="551" t="s">
        <v>734</v>
      </c>
      <c r="C163" s="557"/>
      <c r="D163" s="715"/>
      <c r="E163" s="715"/>
      <c r="F163" s="715"/>
      <c r="G163" s="731"/>
      <c r="H163" s="731">
        <v>18097000</v>
      </c>
      <c r="I163" s="731"/>
      <c r="J163" s="549">
        <f t="shared" si="41"/>
        <v>18097000</v>
      </c>
      <c r="K163" s="731"/>
      <c r="L163" s="731">
        <f>L105</f>
        <v>3000000</v>
      </c>
      <c r="M163" s="731">
        <v>2151000</v>
      </c>
      <c r="N163" s="731">
        <f t="shared" si="39"/>
        <v>5151000</v>
      </c>
      <c r="O163" s="557">
        <f t="shared" si="40"/>
        <v>-12946000</v>
      </c>
    </row>
    <row r="164" spans="1:15" ht="12.75">
      <c r="A164" s="563">
        <v>426800</v>
      </c>
      <c r="B164" s="551" t="s">
        <v>118</v>
      </c>
      <c r="C164" s="557"/>
      <c r="D164" s="730"/>
      <c r="E164" s="715"/>
      <c r="F164" s="715"/>
      <c r="G164" s="731"/>
      <c r="H164" s="731">
        <v>1127000</v>
      </c>
      <c r="I164" s="731">
        <v>250000</v>
      </c>
      <c r="J164" s="557">
        <f t="shared" si="41"/>
        <v>1377000</v>
      </c>
      <c r="K164" s="731"/>
      <c r="L164" s="731">
        <v>2150000</v>
      </c>
      <c r="M164" s="731">
        <v>250000</v>
      </c>
      <c r="N164" s="731">
        <f t="shared" si="39"/>
        <v>2400000</v>
      </c>
      <c r="O164" s="557">
        <f t="shared" si="40"/>
        <v>1023000</v>
      </c>
    </row>
    <row r="165" spans="1:15" ht="12.75">
      <c r="A165" s="563">
        <v>426900</v>
      </c>
      <c r="B165" s="551" t="s">
        <v>691</v>
      </c>
      <c r="C165" s="557"/>
      <c r="D165" s="730"/>
      <c r="E165" s="715"/>
      <c r="F165" s="715"/>
      <c r="G165" s="731"/>
      <c r="H165" s="731">
        <v>1500000</v>
      </c>
      <c r="I165" s="731">
        <v>400000</v>
      </c>
      <c r="J165" s="557">
        <f t="shared" si="41"/>
        <v>1900000</v>
      </c>
      <c r="K165" s="731"/>
      <c r="L165" s="731">
        <v>1500000</v>
      </c>
      <c r="M165" s="731">
        <v>400000</v>
      </c>
      <c r="N165" s="731">
        <f t="shared" si="39"/>
        <v>1900000</v>
      </c>
      <c r="O165" s="557">
        <f t="shared" si="40"/>
        <v>0</v>
      </c>
    </row>
    <row r="166" spans="1:15" ht="12.75">
      <c r="A166" s="547">
        <v>430000</v>
      </c>
      <c r="B166" s="554" t="s">
        <v>423</v>
      </c>
      <c r="C166" s="557"/>
      <c r="D166" s="730"/>
      <c r="E166" s="715"/>
      <c r="F166" s="715"/>
      <c r="G166" s="549"/>
      <c r="H166" s="549"/>
      <c r="I166" s="549">
        <v>1170000</v>
      </c>
      <c r="J166" s="557">
        <f t="shared" si="41"/>
        <v>1170000</v>
      </c>
      <c r="K166" s="731"/>
      <c r="L166" s="731"/>
      <c r="M166" s="731">
        <v>1200000</v>
      </c>
      <c r="N166" s="731">
        <f t="shared" si="39"/>
        <v>1200000</v>
      </c>
      <c r="O166" s="557">
        <f t="shared" si="40"/>
        <v>30000</v>
      </c>
    </row>
    <row r="167" spans="1:15" ht="22.5">
      <c r="A167" s="547">
        <v>440000</v>
      </c>
      <c r="B167" s="559" t="s">
        <v>424</v>
      </c>
      <c r="C167" s="557">
        <f>D167+E167+F167</f>
        <v>0</v>
      </c>
      <c r="D167" s="730"/>
      <c r="E167" s="715">
        <f>E168</f>
        <v>0</v>
      </c>
      <c r="F167" s="715">
        <f>F168</f>
        <v>0</v>
      </c>
      <c r="G167" s="549"/>
      <c r="H167" s="549">
        <f aca="true" t="shared" si="42" ref="H167:M167">H168</f>
        <v>0</v>
      </c>
      <c r="I167" s="549">
        <f t="shared" si="42"/>
        <v>50000</v>
      </c>
      <c r="J167" s="549">
        <f t="shared" si="42"/>
        <v>50000</v>
      </c>
      <c r="K167" s="549">
        <f t="shared" si="42"/>
        <v>0</v>
      </c>
      <c r="L167" s="549">
        <f t="shared" si="42"/>
        <v>0</v>
      </c>
      <c r="M167" s="549">
        <f t="shared" si="42"/>
        <v>50000</v>
      </c>
      <c r="N167" s="731">
        <f t="shared" si="39"/>
        <v>50000</v>
      </c>
      <c r="O167" s="557">
        <f t="shared" si="40"/>
        <v>0</v>
      </c>
    </row>
    <row r="168" spans="1:15" ht="12.75">
      <c r="A168" s="563">
        <v>444200</v>
      </c>
      <c r="B168" s="695" t="s">
        <v>697</v>
      </c>
      <c r="C168" s="557">
        <f>D168+E168+F168</f>
        <v>0</v>
      </c>
      <c r="D168" s="730"/>
      <c r="E168" s="715"/>
      <c r="F168" s="715"/>
      <c r="G168" s="767"/>
      <c r="H168" s="731"/>
      <c r="I168" s="731">
        <v>50000</v>
      </c>
      <c r="J168" s="557">
        <f>G168+H168+I168</f>
        <v>50000</v>
      </c>
      <c r="K168" s="731"/>
      <c r="L168" s="731"/>
      <c r="M168" s="731">
        <v>50000</v>
      </c>
      <c r="N168" s="731">
        <f t="shared" si="39"/>
        <v>50000</v>
      </c>
      <c r="O168" s="557">
        <f t="shared" si="40"/>
        <v>0</v>
      </c>
    </row>
    <row r="169" spans="1:15" ht="12.75">
      <c r="A169" s="547">
        <v>480000</v>
      </c>
      <c r="B169" s="559" t="s">
        <v>425</v>
      </c>
      <c r="C169" s="557"/>
      <c r="D169" s="730"/>
      <c r="E169" s="715"/>
      <c r="F169" s="715"/>
      <c r="G169" s="547"/>
      <c r="H169" s="549">
        <f aca="true" t="shared" si="43" ref="H169:M169">H170+H171+H172+H173+H174</f>
        <v>200000</v>
      </c>
      <c r="I169" s="549">
        <f t="shared" si="43"/>
        <v>1900000</v>
      </c>
      <c r="J169" s="549">
        <f t="shared" si="43"/>
        <v>2100000</v>
      </c>
      <c r="K169" s="549">
        <f t="shared" si="43"/>
        <v>0</v>
      </c>
      <c r="L169" s="549">
        <f t="shared" si="43"/>
        <v>150000</v>
      </c>
      <c r="M169" s="549">
        <f t="shared" si="43"/>
        <v>350000</v>
      </c>
      <c r="N169" s="549">
        <f>N170+N171+N172+N173+N174</f>
        <v>500000</v>
      </c>
      <c r="O169" s="557">
        <f t="shared" si="40"/>
        <v>-1600000</v>
      </c>
    </row>
    <row r="170" spans="1:15" ht="12.75">
      <c r="A170" s="563">
        <v>482100</v>
      </c>
      <c r="B170" s="551" t="s">
        <v>700</v>
      </c>
      <c r="C170" s="557"/>
      <c r="D170" s="730"/>
      <c r="E170" s="715"/>
      <c r="F170" s="715"/>
      <c r="G170" s="767"/>
      <c r="H170" s="731">
        <v>200000</v>
      </c>
      <c r="I170" s="731">
        <v>800000</v>
      </c>
      <c r="J170" s="557">
        <f>G170+H170+I170</f>
        <v>1000000</v>
      </c>
      <c r="K170" s="731"/>
      <c r="L170" s="731">
        <v>150000</v>
      </c>
      <c r="M170" s="731">
        <v>50000</v>
      </c>
      <c r="N170" s="731">
        <f aca="true" t="shared" si="44" ref="N170:N175">K170+L170+M170</f>
        <v>200000</v>
      </c>
      <c r="O170" s="557">
        <f t="shared" si="40"/>
        <v>-800000</v>
      </c>
    </row>
    <row r="171" spans="1:15" ht="12.75">
      <c r="A171" s="563">
        <v>482200</v>
      </c>
      <c r="B171" s="551" t="s">
        <v>701</v>
      </c>
      <c r="C171" s="557">
        <f>D171+E171+F171</f>
        <v>0</v>
      </c>
      <c r="D171" s="730"/>
      <c r="E171" s="715"/>
      <c r="F171" s="715"/>
      <c r="G171" s="767"/>
      <c r="H171" s="731"/>
      <c r="I171" s="731">
        <v>100000</v>
      </c>
      <c r="J171" s="557">
        <f>G171+H171+I171</f>
        <v>100000</v>
      </c>
      <c r="K171" s="731"/>
      <c r="L171" s="731"/>
      <c r="M171" s="731">
        <v>300000</v>
      </c>
      <c r="N171" s="731">
        <f t="shared" si="44"/>
        <v>300000</v>
      </c>
      <c r="O171" s="557">
        <f t="shared" si="40"/>
        <v>200000</v>
      </c>
    </row>
    <row r="172" spans="1:15" ht="12.75">
      <c r="A172" s="563">
        <v>482300</v>
      </c>
      <c r="B172" s="551" t="s">
        <v>699</v>
      </c>
      <c r="C172" s="557">
        <f>D172+E172+F172</f>
        <v>0</v>
      </c>
      <c r="D172" s="730"/>
      <c r="E172" s="715"/>
      <c r="F172" s="715"/>
      <c r="G172" s="767"/>
      <c r="H172" s="731"/>
      <c r="I172" s="731">
        <v>1000000</v>
      </c>
      <c r="J172" s="557">
        <f>G172+H172+I172</f>
        <v>1000000</v>
      </c>
      <c r="K172" s="731"/>
      <c r="L172" s="731"/>
      <c r="M172" s="731"/>
      <c r="N172" s="731">
        <f t="shared" si="44"/>
        <v>0</v>
      </c>
      <c r="O172" s="557">
        <f t="shared" si="40"/>
        <v>-1000000</v>
      </c>
    </row>
    <row r="173" spans="1:15" ht="12.75">
      <c r="A173" s="563">
        <v>483100</v>
      </c>
      <c r="B173" s="551" t="s">
        <v>698</v>
      </c>
      <c r="C173" s="557">
        <f>D173+E173+F173</f>
        <v>0</v>
      </c>
      <c r="D173" s="730"/>
      <c r="E173" s="715"/>
      <c r="F173" s="715"/>
      <c r="G173" s="767"/>
      <c r="H173" s="731"/>
      <c r="I173" s="731"/>
      <c r="J173" s="557">
        <f>G173+H173+I173</f>
        <v>0</v>
      </c>
      <c r="K173" s="731"/>
      <c r="L173" s="731"/>
      <c r="M173" s="731"/>
      <c r="N173" s="731">
        <f t="shared" si="44"/>
        <v>0</v>
      </c>
      <c r="O173" s="557">
        <f t="shared" si="40"/>
        <v>0</v>
      </c>
    </row>
    <row r="174" spans="1:15" ht="12.75">
      <c r="A174" s="563">
        <v>485100</v>
      </c>
      <c r="B174" s="551" t="s">
        <v>707</v>
      </c>
      <c r="C174" s="557">
        <f>D174+E174+F174</f>
        <v>0</v>
      </c>
      <c r="D174" s="730"/>
      <c r="E174" s="715"/>
      <c r="F174" s="715"/>
      <c r="G174" s="767"/>
      <c r="H174" s="731"/>
      <c r="I174" s="731"/>
      <c r="J174" s="557">
        <f>G174+H174+I174</f>
        <v>0</v>
      </c>
      <c r="K174" s="731"/>
      <c r="L174" s="731"/>
      <c r="M174" s="731"/>
      <c r="N174" s="731">
        <f t="shared" si="44"/>
        <v>0</v>
      </c>
      <c r="O174" s="557">
        <f t="shared" si="40"/>
        <v>0</v>
      </c>
    </row>
    <row r="175" spans="1:15" ht="12.75">
      <c r="A175" s="547"/>
      <c r="B175" s="554" t="s">
        <v>722</v>
      </c>
      <c r="C175" s="557">
        <f>C126+C133+C140+C141+C149+C150+C152+C155+C129+C130+C132</f>
        <v>525221800</v>
      </c>
      <c r="D175" s="557">
        <f>D169+D167+D166+D155+D152+D149+D141+D140+D133+D132+D131+D130+D129+D126+D174</f>
        <v>14321800</v>
      </c>
      <c r="E175" s="557">
        <f>E169+E167+E166+E155+E152+E149+E141+E140+E133+E132+E131+E130+E129+E126+E174</f>
        <v>486600000</v>
      </c>
      <c r="F175" s="557">
        <f>F169+F167+F166+F155+F152+F149+F141+F140+F133+F132+F131+F130+F129+F126</f>
        <v>24300000</v>
      </c>
      <c r="G175" s="549">
        <f>G169+G167+G166+G155+G152+G149+G141+G140+G133+G132+G131+G130+G129+G126</f>
        <v>14321800</v>
      </c>
      <c r="H175" s="549">
        <f>H169+H167+H155+H152+H149+H141+H140+H133+H132+H131+H130+H129+H126</f>
        <v>107684000</v>
      </c>
      <c r="I175" s="549">
        <f>I169+I167+I155+I152+I149+I141+I140+I133+I132+I131+I130+I129+I126+I166</f>
        <v>30450000</v>
      </c>
      <c r="J175" s="549">
        <f>J169+J167+J155+J152+J149+J141+J140+J133+J132+J131+J130+J129+J126+J166</f>
        <v>152455800</v>
      </c>
      <c r="K175" s="549">
        <f>K169+K167+K155+K152+K149+K141+K140+K133+K132+K131+K130+K129+K126+K166</f>
        <v>6200000</v>
      </c>
      <c r="L175" s="549">
        <f>L169+L167+L155+L152+L149+L141+L140+L133+L132+L131+L130+L129+L126+L166</f>
        <v>92867000</v>
      </c>
      <c r="M175" s="549">
        <f>M169+M167+M155+M152+M149+M141+M140+M133+M132+M131+M130+M129+M126+M166</f>
        <v>35220000</v>
      </c>
      <c r="N175" s="731">
        <f t="shared" si="44"/>
        <v>134287000</v>
      </c>
      <c r="O175" s="557">
        <f t="shared" si="40"/>
        <v>-18168800</v>
      </c>
    </row>
    <row r="176" spans="1:15" ht="12.75">
      <c r="A176" s="718" t="s">
        <v>715</v>
      </c>
      <c r="B176" s="718"/>
      <c r="C176" s="719"/>
      <c r="D176" s="675" t="s">
        <v>195</v>
      </c>
      <c r="E176" s="675"/>
      <c r="F176" s="675"/>
      <c r="G176" s="728"/>
      <c r="H176" s="728"/>
      <c r="I176" s="728"/>
      <c r="J176" s="728"/>
      <c r="K176" s="728"/>
      <c r="L176" s="728">
        <f>L148+L145</f>
        <v>10000000</v>
      </c>
      <c r="M176" s="728">
        <f>M165+M164+M158+M157+M156+M154+M153+M150+M143+M131+M130+M144+M142+M140-M157+M137</f>
        <v>13769000</v>
      </c>
      <c r="N176" s="727"/>
      <c r="O176" s="727"/>
    </row>
    <row r="177" spans="1:15" ht="12.75">
      <c r="A177" s="569"/>
      <c r="B177" s="651"/>
      <c r="C177" s="733"/>
      <c r="E177" s="733"/>
      <c r="F177" s="759" t="s">
        <v>368</v>
      </c>
      <c r="G177" s="759"/>
      <c r="H177" s="759"/>
      <c r="I177" s="759"/>
      <c r="J177" s="768" t="s">
        <v>731</v>
      </c>
      <c r="K177" s="769"/>
      <c r="L177" s="770"/>
      <c r="N177" s="771"/>
      <c r="O177" s="727"/>
    </row>
    <row r="178" spans="1:15" ht="22.5">
      <c r="A178" s="573" t="s">
        <v>742</v>
      </c>
      <c r="B178" s="573" t="s">
        <v>400</v>
      </c>
      <c r="C178" s="563"/>
      <c r="D178" s="717"/>
      <c r="E178" s="735"/>
      <c r="G178" s="739" t="s">
        <v>708</v>
      </c>
      <c r="H178" s="772" t="s">
        <v>692</v>
      </c>
      <c r="I178" s="765" t="s">
        <v>716</v>
      </c>
      <c r="J178" s="737" t="s">
        <v>708</v>
      </c>
      <c r="K178" s="737" t="s">
        <v>404</v>
      </c>
      <c r="L178" s="737" t="s">
        <v>716</v>
      </c>
      <c r="M178" s="557" t="s">
        <v>609</v>
      </c>
      <c r="N178" s="567"/>
      <c r="O178" s="727"/>
    </row>
    <row r="179" spans="1:15" ht="12.75">
      <c r="A179" s="547">
        <v>511000</v>
      </c>
      <c r="B179" s="547" t="s">
        <v>711</v>
      </c>
      <c r="C179" s="549"/>
      <c r="D179" s="549"/>
      <c r="E179" s="557"/>
      <c r="G179" s="549">
        <f>G180</f>
        <v>6761600</v>
      </c>
      <c r="H179" s="549"/>
      <c r="I179" s="549">
        <f>G179+H179</f>
        <v>6761600</v>
      </c>
      <c r="J179" s="549">
        <f>J180+J181</f>
        <v>13000000</v>
      </c>
      <c r="K179" s="549">
        <f>K180+K181</f>
        <v>0</v>
      </c>
      <c r="L179" s="549">
        <f>J179+K179</f>
        <v>13000000</v>
      </c>
      <c r="M179" s="557">
        <f aca="true" t="shared" si="45" ref="M179:M190">L179-I179</f>
        <v>6238400</v>
      </c>
      <c r="N179" s="773"/>
      <c r="O179" s="727"/>
    </row>
    <row r="180" spans="1:15" ht="12.75">
      <c r="A180" s="563">
        <v>511300</v>
      </c>
      <c r="B180" s="717" t="s">
        <v>719</v>
      </c>
      <c r="C180" s="557"/>
      <c r="D180" s="557"/>
      <c r="E180" s="557"/>
      <c r="G180" s="557">
        <v>6761600</v>
      </c>
      <c r="H180" s="557"/>
      <c r="I180" s="557">
        <f>G180+H180</f>
        <v>6761600</v>
      </c>
      <c r="J180" s="731"/>
      <c r="K180" s="731"/>
      <c r="L180" s="549">
        <f aca="true" t="shared" si="46" ref="L180:L190">J180+K180</f>
        <v>0</v>
      </c>
      <c r="M180" s="557">
        <f t="shared" si="45"/>
        <v>-6761600</v>
      </c>
      <c r="N180" s="773"/>
      <c r="O180" s="727"/>
    </row>
    <row r="181" spans="1:15" ht="12.75">
      <c r="A181" s="563"/>
      <c r="B181" s="717" t="s">
        <v>733</v>
      </c>
      <c r="C181" s="557"/>
      <c r="D181" s="557"/>
      <c r="E181" s="557"/>
      <c r="G181" s="557"/>
      <c r="H181" s="557"/>
      <c r="I181" s="557"/>
      <c r="J181" s="731">
        <v>13000000</v>
      </c>
      <c r="K181" s="731"/>
      <c r="L181" s="549">
        <f t="shared" si="46"/>
        <v>13000000</v>
      </c>
      <c r="M181" s="557">
        <f t="shared" si="45"/>
        <v>13000000</v>
      </c>
      <c r="N181" s="773"/>
      <c r="O181" s="727"/>
    </row>
    <row r="182" spans="1:15" ht="12.75">
      <c r="A182" s="547">
        <v>512000</v>
      </c>
      <c r="B182" s="573" t="s">
        <v>705</v>
      </c>
      <c r="C182" s="549"/>
      <c r="D182" s="549"/>
      <c r="E182" s="557"/>
      <c r="G182" s="549">
        <f>G183+G190</f>
        <v>12202000</v>
      </c>
      <c r="H182" s="549">
        <f>H183</f>
        <v>5670000</v>
      </c>
      <c r="I182" s="549">
        <f>I183+I190</f>
        <v>17872000</v>
      </c>
      <c r="J182" s="549">
        <f>J184+J185+J186+J187+J188+J189+J190</f>
        <v>9180000</v>
      </c>
      <c r="K182" s="549">
        <f>K184+K185+K186+K187+K188+K189+K190</f>
        <v>3000000</v>
      </c>
      <c r="L182" s="549">
        <f t="shared" si="46"/>
        <v>12180000</v>
      </c>
      <c r="M182" s="549">
        <f t="shared" si="45"/>
        <v>-5692000</v>
      </c>
      <c r="N182" s="773"/>
      <c r="O182" s="727"/>
    </row>
    <row r="183" spans="1:15" ht="12.75">
      <c r="A183" s="547">
        <v>512500</v>
      </c>
      <c r="B183" s="573" t="s">
        <v>725</v>
      </c>
      <c r="C183" s="549"/>
      <c r="D183" s="549"/>
      <c r="E183" s="549"/>
      <c r="F183" s="763"/>
      <c r="G183" s="549">
        <f>4600000+1464000+1200000+276000+1932000+990000</f>
        <v>10462000</v>
      </c>
      <c r="H183" s="549">
        <v>5670000</v>
      </c>
      <c r="I183" s="549">
        <f>G183+H183</f>
        <v>16132000</v>
      </c>
      <c r="J183" s="549">
        <f>J184+J185+J186+J187+J188+J189</f>
        <v>9180000</v>
      </c>
      <c r="K183" s="549"/>
      <c r="L183" s="549">
        <f t="shared" si="46"/>
        <v>9180000</v>
      </c>
      <c r="M183" s="549">
        <f t="shared" si="45"/>
        <v>-6952000</v>
      </c>
      <c r="N183" s="773"/>
      <c r="O183" s="727"/>
    </row>
    <row r="184" spans="1:15" ht="33.75">
      <c r="A184" s="563"/>
      <c r="B184" s="717" t="s">
        <v>726</v>
      </c>
      <c r="C184" s="557"/>
      <c r="D184" s="557"/>
      <c r="E184" s="557"/>
      <c r="G184" s="557">
        <v>4600000</v>
      </c>
      <c r="H184" s="557"/>
      <c r="I184" s="557">
        <f aca="true" t="shared" si="47" ref="I184:I189">G184+H184</f>
        <v>4600000</v>
      </c>
      <c r="J184" s="731">
        <v>4600000</v>
      </c>
      <c r="K184" s="731"/>
      <c r="L184" s="549">
        <f t="shared" si="46"/>
        <v>4600000</v>
      </c>
      <c r="M184" s="557">
        <f t="shared" si="45"/>
        <v>0</v>
      </c>
      <c r="N184" s="773"/>
      <c r="O184" s="727"/>
    </row>
    <row r="185" spans="1:15" ht="22.5">
      <c r="A185" s="563"/>
      <c r="B185" s="717" t="s">
        <v>727</v>
      </c>
      <c r="C185" s="557"/>
      <c r="D185" s="557"/>
      <c r="E185" s="557"/>
      <c r="G185" s="557">
        <v>1464000</v>
      </c>
      <c r="H185" s="557"/>
      <c r="I185" s="557">
        <f t="shared" si="47"/>
        <v>1464000</v>
      </c>
      <c r="J185" s="731">
        <v>1464000</v>
      </c>
      <c r="K185" s="731"/>
      <c r="L185" s="549">
        <f t="shared" si="46"/>
        <v>1464000</v>
      </c>
      <c r="M185" s="557">
        <f t="shared" si="45"/>
        <v>0</v>
      </c>
      <c r="N185" s="773"/>
      <c r="O185" s="727"/>
    </row>
    <row r="186" spans="1:15" ht="22.5">
      <c r="A186" s="563"/>
      <c r="B186" s="717" t="s">
        <v>728</v>
      </c>
      <c r="C186" s="557"/>
      <c r="D186" s="557"/>
      <c r="E186" s="557"/>
      <c r="G186" s="557">
        <v>1200000</v>
      </c>
      <c r="H186" s="557"/>
      <c r="I186" s="557">
        <f t="shared" si="47"/>
        <v>1200000</v>
      </c>
      <c r="J186" s="731">
        <v>1200000</v>
      </c>
      <c r="K186" s="731"/>
      <c r="L186" s="549">
        <f t="shared" si="46"/>
        <v>1200000</v>
      </c>
      <c r="M186" s="557">
        <f t="shared" si="45"/>
        <v>0</v>
      </c>
      <c r="N186" s="773"/>
      <c r="O186" s="727"/>
    </row>
    <row r="187" spans="1:15" ht="12.75">
      <c r="A187" s="563"/>
      <c r="B187" s="717" t="s">
        <v>729</v>
      </c>
      <c r="C187" s="557"/>
      <c r="D187" s="557"/>
      <c r="E187" s="557"/>
      <c r="G187" s="557">
        <v>276000</v>
      </c>
      <c r="H187" s="557"/>
      <c r="I187" s="557">
        <f t="shared" si="47"/>
        <v>276000</v>
      </c>
      <c r="J187" s="731">
        <v>276000</v>
      </c>
      <c r="K187" s="731"/>
      <c r="L187" s="549">
        <f t="shared" si="46"/>
        <v>276000</v>
      </c>
      <c r="M187" s="557">
        <f t="shared" si="45"/>
        <v>0</v>
      </c>
      <c r="N187" s="773"/>
      <c r="O187" s="727"/>
    </row>
    <row r="188" spans="1:15" ht="12.75">
      <c r="A188" s="563"/>
      <c r="B188" s="717" t="s">
        <v>730</v>
      </c>
      <c r="C188" s="557"/>
      <c r="D188" s="557"/>
      <c r="E188" s="557"/>
      <c r="G188" s="557">
        <v>990000</v>
      </c>
      <c r="H188" s="557"/>
      <c r="I188" s="557">
        <f t="shared" si="47"/>
        <v>990000</v>
      </c>
      <c r="J188" s="731">
        <v>990000</v>
      </c>
      <c r="K188" s="731"/>
      <c r="L188" s="549">
        <f t="shared" si="46"/>
        <v>990000</v>
      </c>
      <c r="M188" s="557">
        <f t="shared" si="45"/>
        <v>0</v>
      </c>
      <c r="N188" s="773"/>
      <c r="O188" s="727"/>
    </row>
    <row r="189" spans="1:15" ht="12.75">
      <c r="A189" s="563"/>
      <c r="B189" s="717" t="s">
        <v>737</v>
      </c>
      <c r="C189" s="557"/>
      <c r="D189" s="557"/>
      <c r="E189" s="557"/>
      <c r="G189" s="557"/>
      <c r="H189" s="557"/>
      <c r="I189" s="557">
        <f t="shared" si="47"/>
        <v>0</v>
      </c>
      <c r="J189" s="731">
        <v>650000</v>
      </c>
      <c r="K189" s="731"/>
      <c r="L189" s="549">
        <f t="shared" si="46"/>
        <v>650000</v>
      </c>
      <c r="M189" s="557">
        <f t="shared" si="45"/>
        <v>650000</v>
      </c>
      <c r="N189" s="773"/>
      <c r="O189" s="727"/>
    </row>
    <row r="190" spans="1:15" ht="12.75">
      <c r="A190" s="547">
        <v>512200</v>
      </c>
      <c r="B190" s="573" t="s">
        <v>713</v>
      </c>
      <c r="C190" s="549"/>
      <c r="D190" s="549"/>
      <c r="E190" s="549"/>
      <c r="F190" s="763"/>
      <c r="G190" s="549">
        <v>1740000</v>
      </c>
      <c r="H190" s="549"/>
      <c r="I190" s="549">
        <f>G190+H190</f>
        <v>1740000</v>
      </c>
      <c r="J190" s="549"/>
      <c r="K190" s="549">
        <v>3000000</v>
      </c>
      <c r="L190" s="549">
        <f t="shared" si="46"/>
        <v>3000000</v>
      </c>
      <c r="M190" s="549">
        <f t="shared" si="45"/>
        <v>1260000</v>
      </c>
      <c r="N190" s="773"/>
      <c r="O190" s="727"/>
    </row>
    <row r="191" spans="1:15" ht="12.75">
      <c r="A191" s="563"/>
      <c r="B191" s="717" t="s">
        <v>740</v>
      </c>
      <c r="C191" s="557"/>
      <c r="D191" s="557"/>
      <c r="E191" s="557"/>
      <c r="G191" s="557">
        <v>1740000</v>
      </c>
      <c r="H191" s="557"/>
      <c r="I191" s="557">
        <f>G191+H191</f>
        <v>1740000</v>
      </c>
      <c r="J191" s="731"/>
      <c r="K191" s="731"/>
      <c r="L191" s="549"/>
      <c r="M191" s="557"/>
      <c r="N191" s="773"/>
      <c r="O191" s="727"/>
    </row>
    <row r="192" spans="1:15" ht="22.5">
      <c r="A192" s="563"/>
      <c r="B192" s="717" t="s">
        <v>741</v>
      </c>
      <c r="C192" s="557"/>
      <c r="D192" s="557"/>
      <c r="E192" s="557"/>
      <c r="G192" s="557">
        <v>1932000</v>
      </c>
      <c r="H192" s="557"/>
      <c r="I192" s="557">
        <f>G192+H192</f>
        <v>1932000</v>
      </c>
      <c r="J192" s="731"/>
      <c r="K192" s="731"/>
      <c r="L192" s="549"/>
      <c r="M192" s="557"/>
      <c r="N192" s="773"/>
      <c r="O192" s="727"/>
    </row>
    <row r="193" spans="1:15" ht="12.75">
      <c r="A193" s="547">
        <v>512000</v>
      </c>
      <c r="B193" s="573" t="s">
        <v>710</v>
      </c>
      <c r="C193" s="557"/>
      <c r="D193" s="557"/>
      <c r="E193" s="557"/>
      <c r="G193" s="549">
        <v>6700000</v>
      </c>
      <c r="H193" s="549"/>
      <c r="I193" s="549">
        <f>G193+H193</f>
        <v>6700000</v>
      </c>
      <c r="J193" s="731"/>
      <c r="K193" s="731"/>
      <c r="L193" s="549">
        <f>J193+K193</f>
        <v>0</v>
      </c>
      <c r="M193" s="549">
        <f>L193-I193</f>
        <v>-6700000</v>
      </c>
      <c r="N193" s="773"/>
      <c r="O193" s="727"/>
    </row>
    <row r="194" spans="1:15" ht="22.5">
      <c r="A194" s="569"/>
      <c r="B194" s="717" t="s">
        <v>739</v>
      </c>
      <c r="C194" s="557"/>
      <c r="D194" s="557"/>
      <c r="E194" s="557"/>
      <c r="F194" s="697"/>
      <c r="G194" s="557">
        <v>6700000</v>
      </c>
      <c r="H194" s="549"/>
      <c r="I194" s="557">
        <f>G194+H194</f>
        <v>6700000</v>
      </c>
      <c r="J194" s="731"/>
      <c r="K194" s="731"/>
      <c r="L194" s="549"/>
      <c r="M194" s="549"/>
      <c r="N194" s="773"/>
      <c r="O194" s="727"/>
    </row>
    <row r="195" spans="1:15" ht="12.75">
      <c r="A195" s="569"/>
      <c r="B195" s="573" t="s">
        <v>357</v>
      </c>
      <c r="C195" s="557"/>
      <c r="D195" s="557"/>
      <c r="E195" s="557"/>
      <c r="G195" s="549">
        <f>G179+G182+G193</f>
        <v>25663600</v>
      </c>
      <c r="H195" s="549">
        <f>H179+H182+H193</f>
        <v>5670000</v>
      </c>
      <c r="I195" s="549">
        <f>I179+I182+I193</f>
        <v>31333600</v>
      </c>
      <c r="J195" s="549">
        <f>J179+J182</f>
        <v>22180000</v>
      </c>
      <c r="K195" s="549">
        <f>K179+K182</f>
        <v>3000000</v>
      </c>
      <c r="L195" s="549">
        <f>L179+L182</f>
        <v>25180000</v>
      </c>
      <c r="M195" s="549">
        <f>L195-I195</f>
        <v>-6153600</v>
      </c>
      <c r="N195" s="773"/>
      <c r="O195" s="727"/>
    </row>
  </sheetData>
  <sheetProtection/>
  <mergeCells count="12">
    <mergeCell ref="G124:J124"/>
    <mergeCell ref="K124:N124"/>
    <mergeCell ref="F177:I177"/>
    <mergeCell ref="J177:L177"/>
    <mergeCell ref="G113:J113"/>
    <mergeCell ref="K113:M113"/>
    <mergeCell ref="G2:J2"/>
    <mergeCell ref="G40:J40"/>
    <mergeCell ref="F92:I92"/>
    <mergeCell ref="K40:N40"/>
    <mergeCell ref="J92:L92"/>
    <mergeCell ref="K2: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2016-02-02T13:35:29Z</cp:lastPrinted>
  <dcterms:created xsi:type="dcterms:W3CDTF">2008-04-04T16:04:18Z</dcterms:created>
  <dcterms:modified xsi:type="dcterms:W3CDTF">2016-05-31T09:10:18Z</dcterms:modified>
  <cp:category/>
  <cp:version/>
  <cp:contentType/>
  <cp:contentStatus/>
</cp:coreProperties>
</file>